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activeTab="6"/>
  </bookViews>
  <sheets>
    <sheet name="mầm" sheetId="1" r:id="rId1"/>
    <sheet name="chồi 1" sheetId="4" r:id="rId2"/>
    <sheet name="chồi 2" sheetId="5" r:id="rId3"/>
    <sheet name="lá 1" sheetId="6" r:id="rId4"/>
    <sheet name="lá 2" sheetId="7" r:id="rId5"/>
    <sheet name="lá 3" sheetId="8" r:id="rId6"/>
    <sheet name="lá 4" sheetId="9" r:id="rId7"/>
  </sheets>
  <calcPr calcId="124519"/>
</workbook>
</file>

<file path=xl/calcChain.xml><?xml version="1.0" encoding="utf-8"?>
<calcChain xmlns="http://schemas.openxmlformats.org/spreadsheetml/2006/main">
  <c r="L9" i="9"/>
  <c r="K8"/>
  <c r="K6"/>
  <c r="L7"/>
  <c r="L8"/>
  <c r="L10"/>
  <c r="L12"/>
  <c r="L13"/>
  <c r="L14"/>
  <c r="L16"/>
  <c r="L17"/>
  <c r="L18"/>
  <c r="L19"/>
  <c r="L20"/>
  <c r="L21"/>
  <c r="L22"/>
  <c r="L23"/>
  <c r="L25"/>
  <c r="L27"/>
  <c r="L30"/>
  <c r="L31"/>
  <c r="L35"/>
  <c r="L39"/>
  <c r="L40"/>
  <c r="L43"/>
  <c r="L6"/>
  <c r="K7"/>
  <c r="K9"/>
  <c r="K10"/>
  <c r="K11"/>
  <c r="L11" s="1"/>
  <c r="K12"/>
  <c r="K13"/>
  <c r="K14"/>
  <c r="K15"/>
  <c r="L15" s="1"/>
  <c r="K16"/>
  <c r="K17"/>
  <c r="K18"/>
  <c r="K19"/>
  <c r="K20"/>
  <c r="K21"/>
  <c r="K22"/>
  <c r="K23"/>
  <c r="K24"/>
  <c r="L24" s="1"/>
  <c r="K25"/>
  <c r="K26"/>
  <c r="L26" s="1"/>
  <c r="K27"/>
  <c r="K28"/>
  <c r="L28" s="1"/>
  <c r="K29"/>
  <c r="L29" s="1"/>
  <c r="K30"/>
  <c r="K31"/>
  <c r="K32"/>
  <c r="L32" s="1"/>
  <c r="K33"/>
  <c r="L33" s="1"/>
  <c r="K34"/>
  <c r="L34" s="1"/>
  <c r="K35"/>
  <c r="K36"/>
  <c r="L36" s="1"/>
  <c r="K37"/>
  <c r="L37" s="1"/>
  <c r="K38"/>
  <c r="L38" s="1"/>
  <c r="K39"/>
  <c r="K40"/>
  <c r="K41"/>
  <c r="L41" s="1"/>
  <c r="K42"/>
  <c r="L42" s="1"/>
  <c r="K43"/>
  <c r="E36" i="1"/>
  <c r="D33"/>
  <c r="E32"/>
  <c r="D32"/>
  <c r="E45" i="4"/>
  <c r="D45"/>
  <c r="E47" i="5"/>
  <c r="E34" i="1" l="1"/>
  <c r="D34"/>
  <c r="E33"/>
  <c r="D47" i="6"/>
  <c r="E58" i="9"/>
  <c r="D58"/>
  <c r="E57"/>
  <c r="D57"/>
  <c r="E56"/>
  <c r="D56"/>
  <c r="E55"/>
  <c r="D55"/>
  <c r="E54"/>
  <c r="D54"/>
  <c r="E53"/>
  <c r="D53"/>
  <c r="E52"/>
  <c r="D52"/>
  <c r="E50"/>
  <c r="D50"/>
  <c r="E49"/>
  <c r="D49"/>
  <c r="E48"/>
  <c r="D48"/>
  <c r="E57" i="8"/>
  <c r="D57"/>
  <c r="E56"/>
  <c r="D56"/>
  <c r="D55"/>
  <c r="E55"/>
  <c r="E54"/>
  <c r="E53"/>
  <c r="D53"/>
  <c r="D54"/>
  <c r="E52"/>
  <c r="D52"/>
  <c r="E51"/>
  <c r="D51"/>
  <c r="E49"/>
  <c r="D49"/>
  <c r="E48"/>
  <c r="D48"/>
  <c r="E47"/>
  <c r="D47"/>
  <c r="E57" i="7"/>
  <c r="D57"/>
  <c r="E56"/>
  <c r="D56"/>
  <c r="E55"/>
  <c r="D54"/>
  <c r="D55"/>
  <c r="E54"/>
  <c r="E53"/>
  <c r="D53"/>
  <c r="E52"/>
  <c r="D52"/>
  <c r="E51"/>
  <c r="D51"/>
  <c r="E49"/>
  <c r="D49"/>
  <c r="E48"/>
  <c r="D48"/>
  <c r="E48" i="6"/>
  <c r="E47" i="7"/>
  <c r="D47"/>
  <c r="E57" i="6"/>
  <c r="D57"/>
  <c r="E56"/>
  <c r="D56"/>
  <c r="E55"/>
  <c r="D55"/>
  <c r="E54"/>
  <c r="D54"/>
  <c r="E53"/>
  <c r="D53"/>
  <c r="E52"/>
  <c r="D52"/>
  <c r="E51"/>
  <c r="D51"/>
  <c r="E49"/>
  <c r="D49"/>
  <c r="D48"/>
  <c r="E47"/>
  <c r="E50" i="5"/>
  <c r="D50"/>
  <c r="E49"/>
  <c r="D49"/>
  <c r="E48"/>
  <c r="D48"/>
  <c r="D46"/>
  <c r="E45"/>
  <c r="D45"/>
  <c r="E44"/>
  <c r="D44"/>
  <c r="E42"/>
  <c r="D42"/>
  <c r="E41"/>
  <c r="D41"/>
  <c r="E40"/>
  <c r="E43" s="1"/>
  <c r="D40"/>
  <c r="D50" i="4"/>
  <c r="E50"/>
  <c r="E49"/>
  <c r="D49"/>
  <c r="E48"/>
  <c r="D48"/>
  <c r="E47"/>
  <c r="E46"/>
  <c r="D47"/>
  <c r="D46"/>
  <c r="F46" s="1"/>
  <c r="G46" s="1"/>
  <c r="E44"/>
  <c r="D44"/>
  <c r="E42"/>
  <c r="D42"/>
  <c r="D41"/>
  <c r="E41"/>
  <c r="E40"/>
  <c r="D40"/>
  <c r="D43" s="1"/>
  <c r="D50" i="6" l="1"/>
  <c r="E42" i="1"/>
  <c r="D42"/>
  <c r="E41"/>
  <c r="D41"/>
  <c r="E40"/>
  <c r="D40"/>
  <c r="D37"/>
  <c r="D36"/>
  <c r="D35"/>
  <c r="E39"/>
  <c r="D39"/>
  <c r="E38"/>
  <c r="D38"/>
  <c r="E37"/>
  <c r="F42" l="1"/>
  <c r="G42" s="1"/>
  <c r="E35"/>
  <c r="F32"/>
  <c r="G32" s="1"/>
  <c r="E43"/>
  <c r="D43"/>
  <c r="F33"/>
  <c r="G33" s="1"/>
  <c r="F34"/>
  <c r="G34" s="1"/>
  <c r="F37"/>
  <c r="G37" s="1"/>
  <c r="F38"/>
  <c r="G38" s="1"/>
  <c r="F39"/>
  <c r="G39" s="1"/>
  <c r="F40"/>
  <c r="G40" s="1"/>
  <c r="F41"/>
  <c r="G41" s="1"/>
  <c r="F36"/>
  <c r="G36" s="1"/>
  <c r="F35" l="1"/>
  <c r="G35"/>
  <c r="F43"/>
  <c r="G43"/>
  <c r="F48" i="6" l="1"/>
  <c r="G48" s="1"/>
  <c r="F49"/>
  <c r="G49" s="1"/>
  <c r="F51"/>
  <c r="G51" s="1"/>
  <c r="F52"/>
  <c r="G52" s="1"/>
  <c r="F57"/>
  <c r="G57" s="1"/>
  <c r="F53"/>
  <c r="G53" s="1"/>
  <c r="F40" i="5"/>
  <c r="G40" s="1"/>
  <c r="D59" i="9"/>
  <c r="E59" l="1"/>
  <c r="D51"/>
  <c r="E51"/>
  <c r="F47" i="8"/>
  <c r="G47" s="1"/>
  <c r="F49" i="9"/>
  <c r="G49" s="1"/>
  <c r="F50"/>
  <c r="G50" s="1"/>
  <c r="F48"/>
  <c r="G48" s="1"/>
  <c r="F54"/>
  <c r="G54" s="1"/>
  <c r="F55"/>
  <c r="G55" s="1"/>
  <c r="F56"/>
  <c r="G56" s="1"/>
  <c r="F57"/>
  <c r="G57" s="1"/>
  <c r="F58"/>
  <c r="G58" s="1"/>
  <c r="F52"/>
  <c r="G52" s="1"/>
  <c r="F53"/>
  <c r="G53" s="1"/>
  <c r="E58" i="8"/>
  <c r="D58"/>
  <c r="E50"/>
  <c r="D50"/>
  <c r="E58" i="7"/>
  <c r="G59" i="9" l="1"/>
  <c r="D50" i="7"/>
  <c r="E50"/>
  <c r="D58"/>
  <c r="F48"/>
  <c r="G48" s="1"/>
  <c r="F49"/>
  <c r="G49" s="1"/>
  <c r="F52" i="8"/>
  <c r="G52" s="1"/>
  <c r="F53"/>
  <c r="G53" s="1"/>
  <c r="F54"/>
  <c r="G54" s="1"/>
  <c r="F55"/>
  <c r="G55" s="1"/>
  <c r="F56"/>
  <c r="G56" s="1"/>
  <c r="F57"/>
  <c r="G57" s="1"/>
  <c r="F48"/>
  <c r="G48" s="1"/>
  <c r="F49"/>
  <c r="G49" s="1"/>
  <c r="F52" i="7"/>
  <c r="G52" s="1"/>
  <c r="F53"/>
  <c r="G53" s="1"/>
  <c r="F54"/>
  <c r="G54" s="1"/>
  <c r="F55"/>
  <c r="G55" s="1"/>
  <c r="F56"/>
  <c r="G56" s="1"/>
  <c r="F57"/>
  <c r="G57" s="1"/>
  <c r="F59" i="9"/>
  <c r="F51"/>
  <c r="G51" s="1"/>
  <c r="F51" i="8"/>
  <c r="G51" s="1"/>
  <c r="F47" i="7"/>
  <c r="G47" s="1"/>
  <c r="F51"/>
  <c r="G51" s="1"/>
  <c r="G58" l="1"/>
  <c r="G58" i="8"/>
  <c r="G50" i="7"/>
  <c r="F58" i="8"/>
  <c r="F50"/>
  <c r="G50"/>
  <c r="F58" i="7"/>
  <c r="F50"/>
  <c r="F55" i="6" l="1"/>
  <c r="G55" s="1"/>
  <c r="D58" l="1"/>
  <c r="E58"/>
  <c r="F56"/>
  <c r="G56" s="1"/>
  <c r="E50"/>
  <c r="F54"/>
  <c r="G54" s="1"/>
  <c r="F47"/>
  <c r="G47" s="1"/>
  <c r="D47" i="5"/>
  <c r="E46"/>
  <c r="F44" i="4"/>
  <c r="G44" s="1"/>
  <c r="G58" i="6" l="1"/>
  <c r="E51" i="5"/>
  <c r="F45"/>
  <c r="G45" s="1"/>
  <c r="F46"/>
  <c r="G46" s="1"/>
  <c r="F42"/>
  <c r="G42" s="1"/>
  <c r="E43" i="4"/>
  <c r="D51" i="5"/>
  <c r="F48" i="4"/>
  <c r="G48" s="1"/>
  <c r="F47"/>
  <c r="G47" s="1"/>
  <c r="F49"/>
  <c r="G49" s="1"/>
  <c r="F50"/>
  <c r="G50" s="1"/>
  <c r="F42"/>
  <c r="G42" s="1"/>
  <c r="F50" i="6"/>
  <c r="G50"/>
  <c r="F58"/>
  <c r="F41" i="5"/>
  <c r="G41" s="1"/>
  <c r="D43"/>
  <c r="F47"/>
  <c r="G47" s="1"/>
  <c r="F48"/>
  <c r="G48" s="1"/>
  <c r="F49"/>
  <c r="G49" s="1"/>
  <c r="F50"/>
  <c r="G50" s="1"/>
  <c r="F44"/>
  <c r="G44" s="1"/>
  <c r="E51" i="4"/>
  <c r="F45"/>
  <c r="G45" s="1"/>
  <c r="D51"/>
  <c r="F41"/>
  <c r="G41" s="1"/>
  <c r="F40"/>
  <c r="G40" s="1"/>
  <c r="G43" i="5" l="1"/>
  <c r="G43" i="4"/>
  <c r="G51" i="5"/>
  <c r="F51"/>
  <c r="F43"/>
  <c r="F51" i="4"/>
  <c r="G51"/>
  <c r="F43"/>
</calcChain>
</file>

<file path=xl/sharedStrings.xml><?xml version="1.0" encoding="utf-8"?>
<sst xmlns="http://schemas.openxmlformats.org/spreadsheetml/2006/main" count="1257" uniqueCount="308">
  <si>
    <t>TÍNH TỈ LỆ SDD CỦA TRẺ LỚP MẦM</t>
  </si>
  <si>
    <t>Kết quả cân nặng và chiều cao của trẻ lớp mầm</t>
  </si>
  <si>
    <t xml:space="preserve">STT
</t>
  </si>
  <si>
    <t xml:space="preserve">Họ Và Tên
</t>
  </si>
  <si>
    <t>Tháng
sinh</t>
  </si>
  <si>
    <t>Giới 
tính</t>
  </si>
  <si>
    <t>Chiều
Cao
(cm)</t>
  </si>
  <si>
    <t>Tình 
Trạng 
DD</t>
  </si>
  <si>
    <t>Cân 
Nặng
(kg)</t>
  </si>
  <si>
    <t>Ghi 
chú</t>
  </si>
  <si>
    <t>Trần Nhật Khang</t>
  </si>
  <si>
    <t>Nam</t>
  </si>
  <si>
    <t>BT</t>
  </si>
  <si>
    <t>BP</t>
  </si>
  <si>
    <t>Nữ</t>
  </si>
  <si>
    <t>Phạm Lê Thiện Thịnh</t>
  </si>
  <si>
    <t>Nguyễn Hải Yến</t>
  </si>
  <si>
    <t>Nguyễn Trần Hồng Ân</t>
  </si>
  <si>
    <t>Lê Văn Gia Huy</t>
  </si>
  <si>
    <t>Huỳnh Ánh Ngân</t>
  </si>
  <si>
    <t>Trương Thanh Đức</t>
  </si>
  <si>
    <t>Phạm Hoàng Yến</t>
  </si>
  <si>
    <t>Lê Hoàng Minh Anh</t>
  </si>
  <si>
    <t>Lê Ngọc Như Quỳnh</t>
  </si>
  <si>
    <t>TC</t>
  </si>
  <si>
    <t>NC</t>
  </si>
  <si>
    <t>Lê Nguyễn Thủy Tiên</t>
  </si>
  <si>
    <t>Nguyễn Thanh Ngân</t>
  </si>
  <si>
    <t>Đinh Duy Gia Bảo</t>
  </si>
  <si>
    <t>Lê Ngọc Quỳnh Mai</t>
  </si>
  <si>
    <t>Kết Quả(%)</t>
  </si>
  <si>
    <t>CHIỀU CAO</t>
  </si>
  <si>
    <t>TỔNG</t>
  </si>
  <si>
    <t>(%)</t>
  </si>
  <si>
    <t>GHI CHÚ</t>
  </si>
  <si>
    <t>Bình Thường</t>
  </si>
  <si>
    <t>TC.N</t>
  </si>
  <si>
    <t>Thấp còi mức độ nặng</t>
  </si>
  <si>
    <t>Thấp còi</t>
  </si>
  <si>
    <t>Béo phì</t>
  </si>
  <si>
    <t>CÂN NẶNG</t>
  </si>
  <si>
    <t>Th.C</t>
  </si>
  <si>
    <t>Thừa cân</t>
  </si>
  <si>
    <t>NC.N</t>
  </si>
  <si>
    <t>Nhẹ cân mức
 độ nặng</t>
  </si>
  <si>
    <t>Nhẹ cân</t>
  </si>
  <si>
    <t>GC</t>
  </si>
  <si>
    <t>Gầy còm</t>
  </si>
  <si>
    <t>GC.N</t>
  </si>
  <si>
    <t xml:space="preserve"> Gầy còm mức độ nặng</t>
  </si>
  <si>
    <t>GVCN</t>
  </si>
  <si>
    <t>Huỳnh Thị Cẩm Tiên</t>
  </si>
  <si>
    <t>TÍNH TỈ LỆ SDD CỦA TRẺ LỚP CHỒI 1</t>
  </si>
  <si>
    <t>Kết quả cân nặng và chiều cao của trẻ lớp chồi 1</t>
  </si>
  <si>
    <t>Nguyễn Hoàng Ngọc Anh</t>
  </si>
  <si>
    <t>Nguyễn Đặng Khánh Linh</t>
  </si>
  <si>
    <t>Nguyễn Văn Phúc Thịnh</t>
  </si>
  <si>
    <t>Vũ Nguyễn Huy Hoàng</t>
  </si>
  <si>
    <t>Dương Quốc Minh</t>
  </si>
  <si>
    <t>Nguyễn Ngọc Minh Anh</t>
  </si>
  <si>
    <t>Tô Ngọc Minh</t>
  </si>
  <si>
    <t>Lê Trần Đăng Khôi</t>
  </si>
  <si>
    <t>Huỳnh Ngọc Gia Hân</t>
  </si>
  <si>
    <t>Đặng  Thị Mỹ Duyên</t>
  </si>
  <si>
    <t>Võ Thị Ngọc Trắng</t>
  </si>
  <si>
    <t>Trần Phạm Phương Anh</t>
  </si>
  <si>
    <t>Lê Hải Đăng</t>
  </si>
  <si>
    <t>Nguyễn Hữu Lộc</t>
  </si>
  <si>
    <t>Trần Quốc Khánh</t>
  </si>
  <si>
    <t>Lê Ngọc Thiên Kim</t>
  </si>
  <si>
    <t>Phạm Nguyễn Hồng Vui</t>
  </si>
  <si>
    <t>TÍNH TỈ LỆ SDD CỦA TRẺ LỚP CHỒI 2</t>
  </si>
  <si>
    <t>Kết quả cân nặng và chiều cao của trẻ lớp chồi 2</t>
  </si>
  <si>
    <t>TÍNH TỈ LỆ SDD CỦA TRẺ LỚP LÁ 1</t>
  </si>
  <si>
    <t>Kết quả cân nặng và chiều cao của trẻ lớp lá 1</t>
  </si>
  <si>
    <t>Đào Thị Cẩm Nhung</t>
  </si>
  <si>
    <t>Đoàn Thị Cẩm Hồng</t>
  </si>
  <si>
    <t>TÍNH TỈ LỆ SDD CỦA TRẺ LỚP LÁ 2</t>
  </si>
  <si>
    <t>Kết quả cân nặng và chiều cao của trẻ lớp lá 2</t>
  </si>
  <si>
    <t>Giới
 tính</t>
  </si>
  <si>
    <t>Ghi chú</t>
  </si>
  <si>
    <t>Hồ Thị Phương Thảo</t>
  </si>
  <si>
    <t>Huỳnh Thị Trọng</t>
  </si>
  <si>
    <t>TÍNH TỈ LỆ SDD CỦA TRẺ LỚP LÁ 4</t>
  </si>
  <si>
    <t>Kết quả cân nặng và chiều cao của trẻ lớp lá 4</t>
  </si>
  <si>
    <t>TÍNH TỈ LỆ SDD CỦA TRẺ LỚP LÁ 3</t>
  </si>
  <si>
    <t>Kết quả cân nặng và chiều cao của trẻ lớp lá 3</t>
  </si>
  <si>
    <t>Huỳnh Thiên Ân</t>
  </si>
  <si>
    <t>Nguyễn Lâm Minh Tuyền</t>
  </si>
  <si>
    <t>Trần Ngọc Kim Ngân</t>
  </si>
  <si>
    <t>Nguyễn Thị Thảo Vy</t>
  </si>
  <si>
    <t>Nguyễn Ngọc Thảo My</t>
  </si>
  <si>
    <t>Huỳnh Trúc Nghi</t>
  </si>
  <si>
    <t>Phạm Trúc Linh</t>
  </si>
  <si>
    <t>Lê Thị Cẩm Tiên</t>
  </si>
  <si>
    <t>Đặng Thị Bảo Châu</t>
  </si>
  <si>
    <t>Nguyễn Ngọc Bảo Hân</t>
  </si>
  <si>
    <t>Lương Gia Thành</t>
  </si>
  <si>
    <t>Lê Yến Nhi</t>
  </si>
  <si>
    <t>Nguyễn Huỳnh Tấn Lộc</t>
  </si>
  <si>
    <t>Trần Lê Bảo Ngọc</t>
  </si>
  <si>
    <t>Trần Đào Bình An</t>
  </si>
  <si>
    <t>Tô Ngọc An</t>
  </si>
  <si>
    <t>Mai Phúc Thịnh</t>
  </si>
  <si>
    <t>Nguyễn Ngọc Thùy Linh</t>
  </si>
  <si>
    <t>Võ Quang Anh</t>
  </si>
  <si>
    <t>Diệp Lê Minh Tú</t>
  </si>
  <si>
    <t>Lê Ngọc Như Ý</t>
  </si>
  <si>
    <t>Nguyễn Hoàng Phương Uyên</t>
  </si>
  <si>
    <t>Nguyễn Hoàng Gia An</t>
  </si>
  <si>
    <t>Nguyễn Minh Vương</t>
  </si>
  <si>
    <t>Nguyễn Quốc Việt</t>
  </si>
  <si>
    <t>Nguyễn Ngọc Vân Anh</t>
  </si>
  <si>
    <t>Bùi Nguyễn Bảo Ngọc</t>
  </si>
  <si>
    <t>Trần Phạm Khôi Nguyên</t>
  </si>
  <si>
    <t>Trịnh Nguyễn Thiên Ân</t>
  </si>
  <si>
    <t>Nguyễn Ngọc Hà Anh</t>
  </si>
  <si>
    <t>Nguyễn Trần Ngọc Hân</t>
  </si>
  <si>
    <t>Trần Ngọc Thiên Phúc</t>
  </si>
  <si>
    <t>Nguyễn Thành Phát</t>
  </si>
  <si>
    <t>Nguyễn Hưng Triết</t>
  </si>
  <si>
    <t>Trương Minh Khôi</t>
  </si>
  <si>
    <t>Lâm Ngọc Trâm Anh</t>
  </si>
  <si>
    <t>Nguyễn Ngọc An Nhiên</t>
  </si>
  <si>
    <t>Nguyễn Ngọc Tường Lam</t>
  </si>
  <si>
    <t>Phạm Nguyễn Yến Vi</t>
  </si>
  <si>
    <t>Trần Nhã Phương</t>
  </si>
  <si>
    <t>Nguyễn Ngọc Yến Trân</t>
  </si>
  <si>
    <t>Võ Kiều My</t>
  </si>
  <si>
    <t>Trần Bảo Ngọc</t>
  </si>
  <si>
    <t>Đặng Nguyễn Kim Bảo Quyên</t>
  </si>
  <si>
    <t>Võ Bạch Yến Nghi</t>
  </si>
  <si>
    <t>Trần Ngọc Ánh Nguyên</t>
  </si>
  <si>
    <t>Phạm Lê Đăng Duy</t>
  </si>
  <si>
    <t>Nguyễn Ngọc Thanh Thủy</t>
  </si>
  <si>
    <t>Nguyễn Anh Khôi</t>
  </si>
  <si>
    <t>Bùi Huỳnh Thảo Nguyên</t>
  </si>
  <si>
    <t>Hồ Ngọc Nhã Uyên</t>
  </si>
  <si>
    <t>Nguyễn Lâm Khả Hân</t>
  </si>
  <si>
    <t>Lê Nhật Minh Anh</t>
  </si>
  <si>
    <t>Lê Ngọc Thiên Ý</t>
  </si>
  <si>
    <t>Huỳnh Thị Ngọc Như</t>
  </si>
  <si>
    <t>Trần Đăng Khoa</t>
  </si>
  <si>
    <t>Đỗ Ngọc Diễm My</t>
  </si>
  <si>
    <t>Đinh Hân Di</t>
  </si>
  <si>
    <t>Trần Ngọc Bảo Trân</t>
  </si>
  <si>
    <t>Hà Ngọc Hoàng Vân</t>
  </si>
  <si>
    <t>Nguyễn Ngọc Thiên Kim</t>
  </si>
  <si>
    <t>Dương Nguyễn Tú Nhi</t>
  </si>
  <si>
    <t>Nguyễn Lê Đan Thư</t>
  </si>
  <si>
    <t>Hồ Hoàng Khang</t>
  </si>
  <si>
    <t>Võ Trương Đăng Khoa</t>
  </si>
  <si>
    <t>Phạm Võ Bảo Duy</t>
  </si>
  <si>
    <t>Trần Ngọc Minh Anh</t>
  </si>
  <si>
    <t>Nguyễn Văn Kiên</t>
  </si>
  <si>
    <t>Lê Thanh Duy</t>
  </si>
  <si>
    <t>Lê Nguyễn Phúc Nguyên</t>
  </si>
  <si>
    <t>Nguyễn Vương Nhật Thành</t>
  </si>
  <si>
    <t>Nguyễn Ngọc Như</t>
  </si>
  <si>
    <t>Ngô Gia Bảo</t>
  </si>
  <si>
    <t>Nguyễn Huỳnh Tuấn Khôi</t>
  </si>
  <si>
    <t>Lê Vương Hạo Nhiên</t>
  </si>
  <si>
    <t>Phạm Khánh Hưng</t>
  </si>
  <si>
    <t>Võ Tấn Kiệt</t>
  </si>
  <si>
    <t>Trần Trọng Nhân</t>
  </si>
  <si>
    <t>Nguyễn Hồng Ân</t>
  </si>
  <si>
    <t>Nguyễn Tấn Thiện</t>
  </si>
  <si>
    <t>Mai Viết Hùng</t>
  </si>
  <si>
    <t>Nguyễn Quốc Dũng</t>
  </si>
  <si>
    <t>Huỳnh Nguyễn Tấn Phong</t>
  </si>
  <si>
    <t>Nguyễn Thái Duy</t>
  </si>
  <si>
    <t>Phạm Hoàng Lộc</t>
  </si>
  <si>
    <t>Lê Tuấn</t>
  </si>
  <si>
    <t>Phan Trần Gia Huy</t>
  </si>
  <si>
    <t>Đào Minh Thành</t>
  </si>
  <si>
    <t>Châu Phương Thảo Nghi</t>
  </si>
  <si>
    <t>Nguyễn Anh Kiệt</t>
  </si>
  <si>
    <t>Nguyễn Ngọc Ánh Duyên</t>
  </si>
  <si>
    <t>Trần Thị Ngọc Ân</t>
  </si>
  <si>
    <t>Lê Ngọc Sơn Trà</t>
  </si>
  <si>
    <t>Đoàn Ngọc Quỳnh Như</t>
  </si>
  <si>
    <t>Phùng Thị Lan Anh</t>
  </si>
  <si>
    <t>Thái Thị Cẩm Tiên</t>
  </si>
  <si>
    <t>Lê Nhã Thiên Như</t>
  </si>
  <si>
    <t>Võ Hồ Như Ý</t>
  </si>
  <si>
    <t>Huỳnh Phương Nhã Đan</t>
  </si>
  <si>
    <t>Trần Ngọc Phát</t>
  </si>
  <si>
    <t>Nguyễn Gia Huy</t>
  </si>
  <si>
    <t>Lê Hồ Phúc Thịnh</t>
  </si>
  <si>
    <t>Lê Quang Trọng Hữu</t>
  </si>
  <si>
    <t>Trương Nguyễn Nhã Hân</t>
  </si>
  <si>
    <t>Nguyễn Thị Hải My</t>
  </si>
  <si>
    <t>Phạm Thị Ngọc Ngân</t>
  </si>
  <si>
    <t>Nguyễn Bảo Ngân</t>
  </si>
  <si>
    <t>Trần Võ Khánh Ngọc</t>
  </si>
  <si>
    <t>Nguyễn Bảo Duy Anh</t>
  </si>
  <si>
    <t>Đỗ Minh Huy</t>
  </si>
  <si>
    <t>Võ Gia Bảo</t>
  </si>
  <si>
    <t>Nguyễn Hoàng Minh Huy</t>
  </si>
  <si>
    <t>Traần Bảo Toàn</t>
  </si>
  <si>
    <t>Trần Minh Khang</t>
  </si>
  <si>
    <t>Đoàn Quốc Anh</t>
  </si>
  <si>
    <t>Đoàn Quốc Khánh</t>
  </si>
  <si>
    <t>Liêu Trần Thanh Thảo</t>
  </si>
  <si>
    <t>Nguyễn Ngọc Khả Ngân</t>
  </si>
  <si>
    <t>Nguyễn Thị Xa Lia</t>
  </si>
  <si>
    <t>Nguyễn Thị Quỳnh Như</t>
  </si>
  <si>
    <t>Huỳnh Thị Thu Thảo</t>
  </si>
  <si>
    <t>Lê Phạm Ngọc Trúc</t>
  </si>
  <si>
    <t>Lê Thị Thu Hiền</t>
  </si>
  <si>
    <t>Nguyễn Đăng Khôi</t>
  </si>
  <si>
    <t>Lâm Bão Huy</t>
  </si>
  <si>
    <t>Nguyễn Tuấn Anh</t>
  </si>
  <si>
    <t>Võ Kim Ngân</t>
  </si>
  <si>
    <t>Hồ Ngọc Khánh Vy</t>
  </si>
  <si>
    <t>Nguyễn Phúc Thiện Nhân</t>
  </si>
  <si>
    <t>Trần Hiệp Nghĩa</t>
  </si>
  <si>
    <t>Phan Anh Huy</t>
  </si>
  <si>
    <t>Võ Gia Huy</t>
  </si>
  <si>
    <t>Nguyễn Phú Gia Phát</t>
  </si>
  <si>
    <t>Hồ Tấn Đức</t>
  </si>
  <si>
    <t>Kim Hoàng Phúc</t>
  </si>
  <si>
    <t>Mai Thiện Nhân</t>
  </si>
  <si>
    <t>Lê Anh Duy</t>
  </si>
  <si>
    <t>Lê Gia Huy</t>
  </si>
  <si>
    <t xml:space="preserve">Trần Minh Thiện </t>
  </si>
  <si>
    <t>Trịnh Đức Minh</t>
  </si>
  <si>
    <t>Phạm Ngọc Hải</t>
  </si>
  <si>
    <t>Nguyễn Tấn Phát</t>
  </si>
  <si>
    <t>Võ Ngọc Gia Hân</t>
  </si>
  <si>
    <t>Trần Nguyễn Hải Yến</t>
  </si>
  <si>
    <t>Phan Thị Nhã Anh</t>
  </si>
  <si>
    <t>Võ Ngọc Khánh Vy</t>
  </si>
  <si>
    <t>Mã Thị Ngọc Hân</t>
  </si>
  <si>
    <t>Nguyễn Ngọc Quỳnh Như</t>
  </si>
  <si>
    <t>Võ Nguyễn Anh Thư</t>
  </si>
  <si>
    <t>Bùi Ngọc Anh Thư</t>
  </si>
  <si>
    <t>Lê Nguyễn Trang Vy</t>
  </si>
  <si>
    <t>Nguyễn An Nhiên</t>
  </si>
  <si>
    <t>Trần Ngọc Bảo Thy</t>
  </si>
  <si>
    <t>Phạm Duy Phước</t>
  </si>
  <si>
    <t>Lê Ngọc Thảo Vy</t>
  </si>
  <si>
    <t>Lê Hoàng Thiên Phúc</t>
  </si>
  <si>
    <t>Nguyễn Trần Hoàng Hải</t>
  </si>
  <si>
    <t>Võ Huỳnh Gia Bảo</t>
  </si>
  <si>
    <t>Nguyễn Ngô Thiên An</t>
  </si>
  <si>
    <t>Nguyễn Thu Thảo</t>
  </si>
  <si>
    <t>Huỳnh Bảo Ngọc</t>
  </si>
  <si>
    <t>Phạm Ngọc Kim Ngân</t>
  </si>
  <si>
    <t>Trần Nhựt Minh Châu</t>
  </si>
  <si>
    <t>Nguyễn Võ Anh Tuấn</t>
  </si>
  <si>
    <t>Hồ Ngọc Minh Khuê</t>
  </si>
  <si>
    <t>Phạm Trần Duy Bảo</t>
  </si>
  <si>
    <t>Huỳnh Hữu Tấn</t>
  </si>
  <si>
    <t>Nguyễn Nhất Huy</t>
  </si>
  <si>
    <t>Mai Hoàng Khánh Thiên</t>
  </si>
  <si>
    <t>Trần Đại Phát</t>
  </si>
  <si>
    <t>Nguyễn Phương Đông</t>
  </si>
  <si>
    <t>Võ Thành Công</t>
  </si>
  <si>
    <t>Trần Hoàng Long</t>
  </si>
  <si>
    <t>Nguyễn Võ Thành Đô</t>
  </si>
  <si>
    <t>Lê Hoàng Thiên Ân</t>
  </si>
  <si>
    <t>Trương Bùi Minh Thiện</t>
  </si>
  <si>
    <t>Nguyễn Vương Nhật Nam</t>
  </si>
  <si>
    <t>Đặng Hoàng Kim</t>
  </si>
  <si>
    <t>Nguyễn Nguyên Khang</t>
  </si>
  <si>
    <t>ĐàoThị Ngọc Vân</t>
  </si>
  <si>
    <t>Võ Quỳnh Anh</t>
  </si>
  <si>
    <t>Trần Nguyễn Phương Trúc</t>
  </si>
  <si>
    <t>Nguyễn Minh Ngọc</t>
  </si>
  <si>
    <t>Trang Nguyễn Như Ý</t>
  </si>
  <si>
    <t>Phạm Khánh Băng</t>
  </si>
  <si>
    <t>Nguyễn Trần Khả Như</t>
  </si>
  <si>
    <t>Phương Ngọc Sương</t>
  </si>
  <si>
    <t>Ngô Ngọc Ngân</t>
  </si>
  <si>
    <t>Trần Ngọc Tường Lam</t>
  </si>
  <si>
    <t>Nguyễn Ngọc Khánh Linh</t>
  </si>
  <si>
    <t xml:space="preserve">Nguyễn Lê Lam Tuyền </t>
  </si>
  <si>
    <t>Lê Văn Phúc</t>
  </si>
  <si>
    <t>Nguyễn Phúc Thịnh</t>
  </si>
  <si>
    <t>Huỳnh Quang Tú</t>
  </si>
  <si>
    <t>Nguyễn Hoàng Trọng Nhân</t>
  </si>
  <si>
    <t>Đào Văn Trúc</t>
  </si>
  <si>
    <t>Nguyễn Ngọc Như Huỳnh</t>
  </si>
  <si>
    <t>Võ Ngọc Yến Vy</t>
  </si>
  <si>
    <t>Nguyễn Phương Tuệ Anh</t>
  </si>
  <si>
    <t>Nguyễn Ngọc Bảo Thy</t>
  </si>
  <si>
    <t>Huỳnh Ngọc Thiên An</t>
  </si>
  <si>
    <t>Huỳnh Ngọc Thiên Tâm</t>
  </si>
  <si>
    <t>Nguyễn Phạm Gia Phú</t>
  </si>
  <si>
    <t>Hồ Nguyễn Gia Hân</t>
  </si>
  <si>
    <t>Từ Mẫn Nhi</t>
  </si>
  <si>
    <t>Số Trẻ Được Cân: 14 nam, 16 nữ</t>
  </si>
  <si>
    <t>Ngô Thị Bích Hằng</t>
  </si>
  <si>
    <t xml:space="preserve">Số Trẻ Được Cân: 20 Nam, 18 Nữ  </t>
  </si>
  <si>
    <t xml:space="preserve">Số Trẻ Được Cân: 19 Nam, 19 Nữ  </t>
  </si>
  <si>
    <t>Số Trẻ Được Cân: 21 nam, 17 nữ</t>
  </si>
  <si>
    <t>Số Trẻ Được Cân: 9 nam, 14 nữ</t>
  </si>
  <si>
    <t xml:space="preserve">Long Hậu, ngày 15  tháng 9  năm  2022 </t>
  </si>
  <si>
    <t>Phạm Thị Thùy Dung</t>
  </si>
  <si>
    <t>Số Trẻ Được Cân: 9 nam, 21 nữ</t>
  </si>
  <si>
    <t>Long Hậu, ngày  15 tháng  03 năm  2023</t>
  </si>
  <si>
    <t>14,5</t>
  </si>
  <si>
    <r>
      <rPr>
        <i/>
        <sz val="12"/>
        <rFont val="Times New Roman"/>
        <family val="1"/>
      </rPr>
      <t>Long Hậu, ngày 15  tháng 3 năm 2023</t>
    </r>
    <r>
      <rPr>
        <sz val="12"/>
        <rFont val="Times New Roman"/>
        <family val="1"/>
      </rPr>
      <t xml:space="preserve">  </t>
    </r>
  </si>
  <si>
    <t>Long Hậu, ngày 15  tháng 03  năm 2023</t>
  </si>
  <si>
    <t xml:space="preserve">Long Hậu, ngày  15 tháng 03  năm 2023   </t>
  </si>
  <si>
    <t xml:space="preserve">Nguyễn Trần Bảo Yến </t>
  </si>
  <si>
    <t>Long Hậu, ngày 15 tháng 03 năm 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</si>
</sst>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02">
    <xf numFmtId="0" fontId="0" fillId="0" borderId="0" xfId="0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7" fillId="0" borderId="2" xfId="0" applyFont="1" applyBorder="1" applyAlignment="1"/>
    <xf numFmtId="0" fontId="8" fillId="0" borderId="2" xfId="0" applyNumberFormat="1" applyFont="1" applyBorder="1"/>
    <xf numFmtId="0" fontId="8" fillId="0" borderId="0" xfId="0" applyFont="1" applyFill="1"/>
    <xf numFmtId="0" fontId="8" fillId="0" borderId="0" xfId="0" applyFont="1"/>
    <xf numFmtId="0" fontId="7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2" xfId="1" applyFont="1" applyBorder="1" applyAlignment="1">
      <alignment horizontal="center"/>
    </xf>
    <xf numFmtId="0" fontId="3" fillId="0" borderId="0" xfId="1" applyFont="1" applyBorder="1" applyAlignment="1"/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/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/>
    <xf numFmtId="0" fontId="7" fillId="0" borderId="0" xfId="1" applyNumberFormat="1" applyFont="1" applyAlignment="1">
      <alignment horizontal="center"/>
    </xf>
    <xf numFmtId="0" fontId="7" fillId="0" borderId="0" xfId="1" applyFont="1"/>
    <xf numFmtId="0" fontId="7" fillId="0" borderId="0" xfId="1" applyFont="1" applyFill="1"/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/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2" xfId="0" applyFont="1" applyFill="1" applyBorder="1"/>
    <xf numFmtId="0" fontId="1" fillId="0" borderId="0" xfId="0" applyFont="1" applyAlignment="1"/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Border="1"/>
    <xf numFmtId="0" fontId="3" fillId="0" borderId="0" xfId="1" applyFont="1" applyBorder="1" applyAlignment="1">
      <alignment vertical="center"/>
    </xf>
    <xf numFmtId="0" fontId="13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3" fillId="0" borderId="0" xfId="1" applyFont="1" applyBorder="1"/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7" fillId="0" borderId="2" xfId="1" applyFont="1" applyBorder="1"/>
    <xf numFmtId="0" fontId="7" fillId="0" borderId="2" xfId="1" applyNumberFormat="1" applyFont="1" applyBorder="1"/>
    <xf numFmtId="0" fontId="14" fillId="0" borderId="0" xfId="0" applyFont="1"/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3" fillId="0" borderId="2" xfId="0" applyFont="1" applyBorder="1"/>
    <xf numFmtId="0" fontId="15" fillId="0" borderId="0" xfId="0" applyFont="1" applyFill="1"/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3" fillId="0" borderId="2" xfId="0" applyFont="1" applyFill="1" applyBorder="1" applyAlignment="1"/>
    <xf numFmtId="0" fontId="3" fillId="0" borderId="0" xfId="0" applyFont="1" applyBorder="1"/>
    <xf numFmtId="0" fontId="17" fillId="0" borderId="0" xfId="0" applyFont="1" applyAlignment="1"/>
    <xf numFmtId="0" fontId="6" fillId="0" borderId="0" xfId="0" applyFont="1" applyBorder="1" applyAlignment="1">
      <alignment horizontal="center" wrapText="1"/>
    </xf>
    <xf numFmtId="0" fontId="14" fillId="0" borderId="0" xfId="0" applyFont="1" applyAlignment="1"/>
    <xf numFmtId="0" fontId="14" fillId="0" borderId="0" xfId="0" applyFont="1" applyBorder="1" applyAlignment="1"/>
    <xf numFmtId="0" fontId="14" fillId="0" borderId="0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7" fillId="0" borderId="2" xfId="0" applyFont="1" applyBorder="1"/>
    <xf numFmtId="0" fontId="7" fillId="0" borderId="2" xfId="0" applyNumberFormat="1" applyFont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2" xfId="1" applyFont="1" applyBorder="1" applyAlignment="1"/>
    <xf numFmtId="0" fontId="18" fillId="0" borderId="2" xfId="1" applyFont="1" applyBorder="1" applyAlignment="1"/>
    <xf numFmtId="0" fontId="3" fillId="0" borderId="0" xfId="0" applyFont="1" applyBorder="1" applyAlignment="1">
      <alignment vertical="center" wrapText="1"/>
    </xf>
    <xf numFmtId="0" fontId="19" fillId="0" borderId="2" xfId="0" applyFont="1" applyFill="1" applyBorder="1"/>
    <xf numFmtId="0" fontId="3" fillId="0" borderId="7" xfId="1" applyFont="1" applyBorder="1" applyAlignment="1"/>
    <xf numFmtId="0" fontId="6" fillId="0" borderId="2" xfId="0" applyFont="1" applyFill="1" applyBorder="1"/>
    <xf numFmtId="0" fontId="6" fillId="0" borderId="1" xfId="0" applyFont="1" applyBorder="1" applyAlignment="1">
      <alignment horizontal="center" wrapText="1"/>
    </xf>
    <xf numFmtId="0" fontId="3" fillId="0" borderId="2" xfId="0" applyFont="1" applyBorder="1"/>
    <xf numFmtId="0" fontId="19" fillId="0" borderId="1" xfId="0" applyFont="1" applyFill="1" applyBorder="1"/>
    <xf numFmtId="0" fontId="19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3" fillId="0" borderId="7" xfId="0" applyFont="1" applyBorder="1" applyAlignment="1"/>
    <xf numFmtId="0" fontId="2" fillId="0" borderId="7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15" fillId="0" borderId="0" xfId="0" applyFont="1" applyBorder="1" applyAlignment="1"/>
    <xf numFmtId="0" fontId="7" fillId="0" borderId="0" xfId="0" applyFont="1" applyAlignment="1"/>
    <xf numFmtId="0" fontId="15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 applyBorder="1" applyAlignment="1">
      <alignment horizontal="center"/>
    </xf>
    <xf numFmtId="0" fontId="15" fillId="0" borderId="0" xfId="1" applyFont="1"/>
    <xf numFmtId="0" fontId="19" fillId="0" borderId="2" xfId="0" applyFont="1" applyFill="1" applyBorder="1" applyAlignment="1"/>
    <xf numFmtId="0" fontId="19" fillId="0" borderId="2" xfId="0" applyFont="1" applyBorder="1" applyAlignment="1">
      <alignment horizontal="left"/>
    </xf>
    <xf numFmtId="0" fontId="19" fillId="0" borderId="2" xfId="1" applyFont="1" applyBorder="1" applyAlignment="1" applyProtection="1">
      <alignment horizontal="center"/>
    </xf>
    <xf numFmtId="0" fontId="19" fillId="0" borderId="2" xfId="1" applyFont="1" applyFill="1" applyBorder="1" applyAlignment="1" applyProtection="1">
      <alignment horizontal="left"/>
    </xf>
    <xf numFmtId="0" fontId="19" fillId="0" borderId="2" xfId="1" applyFont="1" applyBorder="1" applyAlignment="1" applyProtection="1">
      <alignment horizontal="center" wrapText="1"/>
    </xf>
    <xf numFmtId="0" fontId="20" fillId="0" borderId="2" xfId="0" applyFont="1" applyFill="1" applyBorder="1" applyAlignment="1"/>
    <xf numFmtId="0" fontId="15" fillId="0" borderId="0" xfId="1" applyNumberFormat="1" applyFont="1" applyAlignment="1" applyProtection="1">
      <alignment horizontal="center"/>
    </xf>
    <xf numFmtId="0" fontId="15" fillId="0" borderId="0" xfId="1" applyFont="1" applyFill="1" applyAlignment="1" applyProtection="1"/>
    <xf numFmtId="0" fontId="15" fillId="0" borderId="0" xfId="1" applyFont="1" applyBorder="1" applyAlignment="1" applyProtection="1">
      <alignment horizontal="center"/>
    </xf>
    <xf numFmtId="0" fontId="7" fillId="0" borderId="0" xfId="1" applyNumberFormat="1" applyFont="1" applyAlignment="1" applyProtection="1">
      <alignment horizontal="center"/>
    </xf>
    <xf numFmtId="0" fontId="7" fillId="0" borderId="0" xfId="1" applyFont="1" applyFill="1" applyAlignment="1" applyProtection="1"/>
    <xf numFmtId="0" fontId="7" fillId="0" borderId="0" xfId="1" applyFont="1" applyAlignment="1" applyProtection="1">
      <alignment horizontal="center"/>
    </xf>
    <xf numFmtId="0" fontId="7" fillId="0" borderId="0" xfId="1" applyFont="1" applyAlignment="1" applyProtection="1"/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opLeftCell="A40" workbookViewId="0">
      <selection activeCell="E44" sqref="E44"/>
    </sheetView>
  </sheetViews>
  <sheetFormatPr defaultRowHeight="15"/>
  <cols>
    <col min="1" max="1" width="6.85546875" customWidth="1"/>
    <col min="2" max="2" width="26.42578125" customWidth="1"/>
    <col min="3" max="3" width="7.28515625" customWidth="1"/>
    <col min="4" max="4" width="6.140625" customWidth="1"/>
    <col min="5" max="5" width="6.5703125" customWidth="1"/>
    <col min="6" max="6" width="6.7109375" customWidth="1"/>
    <col min="7" max="7" width="7.5703125" customWidth="1"/>
    <col min="8" max="8" width="7.140625" customWidth="1"/>
    <col min="9" max="9" width="6.42578125" customWidth="1"/>
  </cols>
  <sheetData>
    <row r="1" spans="1:10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.7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75">
      <c r="A3" s="146" t="s">
        <v>2</v>
      </c>
      <c r="B3" s="146" t="s">
        <v>3</v>
      </c>
      <c r="C3" s="154" t="s">
        <v>4</v>
      </c>
      <c r="D3" s="157" t="s">
        <v>5</v>
      </c>
      <c r="E3" s="158" t="s">
        <v>6</v>
      </c>
      <c r="F3" s="157" t="s">
        <v>7</v>
      </c>
      <c r="G3" s="158" t="s">
        <v>8</v>
      </c>
      <c r="H3" s="157" t="s">
        <v>7</v>
      </c>
      <c r="I3" s="149" t="s">
        <v>9</v>
      </c>
      <c r="J3" s="93"/>
    </row>
    <row r="4" spans="1:10" ht="15.75">
      <c r="A4" s="147"/>
      <c r="B4" s="147"/>
      <c r="C4" s="155"/>
      <c r="D4" s="147"/>
      <c r="E4" s="159"/>
      <c r="F4" s="147"/>
      <c r="G4" s="159"/>
      <c r="H4" s="147"/>
      <c r="I4" s="150"/>
      <c r="J4" s="94"/>
    </row>
    <row r="5" spans="1:10" ht="15.75">
      <c r="A5" s="148"/>
      <c r="B5" s="148"/>
      <c r="C5" s="156"/>
      <c r="D5" s="148"/>
      <c r="E5" s="160"/>
      <c r="F5" s="148"/>
      <c r="G5" s="160"/>
      <c r="H5" s="148"/>
      <c r="I5" s="150"/>
      <c r="J5" s="95"/>
    </row>
    <row r="6" spans="1:10" ht="30" customHeight="1">
      <c r="A6" s="80">
        <v>1</v>
      </c>
      <c r="B6" s="104" t="s">
        <v>107</v>
      </c>
      <c r="C6" s="110">
        <v>1</v>
      </c>
      <c r="D6" s="104" t="s">
        <v>14</v>
      </c>
      <c r="E6" s="111">
        <v>104</v>
      </c>
      <c r="F6" s="80" t="s">
        <v>12</v>
      </c>
      <c r="G6" s="111">
        <v>16</v>
      </c>
      <c r="H6" s="80" t="s">
        <v>12</v>
      </c>
      <c r="I6" s="76"/>
      <c r="J6" s="83"/>
    </row>
    <row r="7" spans="1:10" ht="30" customHeight="1">
      <c r="A7" s="80">
        <v>2</v>
      </c>
      <c r="B7" s="104" t="s">
        <v>110</v>
      </c>
      <c r="C7" s="110">
        <v>1</v>
      </c>
      <c r="D7" s="104" t="s">
        <v>11</v>
      </c>
      <c r="E7" s="117">
        <v>104</v>
      </c>
      <c r="F7" s="80" t="s">
        <v>12</v>
      </c>
      <c r="G7" s="111">
        <v>17</v>
      </c>
      <c r="H7" s="80" t="s">
        <v>12</v>
      </c>
      <c r="I7" s="76"/>
      <c r="J7" s="83"/>
    </row>
    <row r="8" spans="1:10" ht="30" customHeight="1">
      <c r="A8" s="80">
        <v>3</v>
      </c>
      <c r="B8" s="104" t="s">
        <v>290</v>
      </c>
      <c r="C8" s="110">
        <v>1</v>
      </c>
      <c r="D8" s="104" t="s">
        <v>14</v>
      </c>
      <c r="E8" s="111">
        <v>101</v>
      </c>
      <c r="F8" s="80" t="s">
        <v>12</v>
      </c>
      <c r="G8" s="111">
        <v>22</v>
      </c>
      <c r="H8" s="80" t="s">
        <v>13</v>
      </c>
      <c r="I8" s="76"/>
      <c r="J8" s="83"/>
    </row>
    <row r="9" spans="1:10" ht="30" customHeight="1">
      <c r="A9" s="80">
        <v>4</v>
      </c>
      <c r="B9" s="104" t="s">
        <v>96</v>
      </c>
      <c r="C9" s="110">
        <v>2</v>
      </c>
      <c r="D9" s="104" t="s">
        <v>14</v>
      </c>
      <c r="E9" s="111">
        <v>103</v>
      </c>
      <c r="F9" s="80" t="s">
        <v>12</v>
      </c>
      <c r="G9" s="111">
        <v>19</v>
      </c>
      <c r="H9" s="80" t="s">
        <v>12</v>
      </c>
      <c r="I9" s="76"/>
      <c r="J9" s="83"/>
    </row>
    <row r="10" spans="1:10" ht="30" customHeight="1">
      <c r="A10" s="80">
        <v>5</v>
      </c>
      <c r="B10" s="104" t="s">
        <v>103</v>
      </c>
      <c r="C10" s="110">
        <v>2</v>
      </c>
      <c r="D10" s="104" t="s">
        <v>11</v>
      </c>
      <c r="E10" s="111">
        <v>102</v>
      </c>
      <c r="F10" s="80" t="s">
        <v>12</v>
      </c>
      <c r="G10" s="111">
        <v>15</v>
      </c>
      <c r="H10" s="80" t="s">
        <v>12</v>
      </c>
      <c r="I10" s="76"/>
      <c r="J10" s="83"/>
    </row>
    <row r="11" spans="1:10" ht="30" customHeight="1">
      <c r="A11" s="80">
        <v>6</v>
      </c>
      <c r="B11" s="104" t="s">
        <v>117</v>
      </c>
      <c r="C11" s="110">
        <v>2</v>
      </c>
      <c r="D11" s="104" t="s">
        <v>14</v>
      </c>
      <c r="E11" s="111">
        <v>101</v>
      </c>
      <c r="F11" s="80" t="s">
        <v>12</v>
      </c>
      <c r="G11" s="111">
        <v>14</v>
      </c>
      <c r="H11" s="80" t="s">
        <v>12</v>
      </c>
      <c r="I11" s="76"/>
      <c r="J11" s="83"/>
    </row>
    <row r="12" spans="1:10" ht="30" customHeight="1">
      <c r="A12" s="80">
        <v>7</v>
      </c>
      <c r="B12" s="104" t="s">
        <v>104</v>
      </c>
      <c r="C12" s="110">
        <v>3</v>
      </c>
      <c r="D12" s="104" t="s">
        <v>14</v>
      </c>
      <c r="E12" s="111">
        <v>95</v>
      </c>
      <c r="F12" s="80" t="s">
        <v>12</v>
      </c>
      <c r="G12" s="111">
        <v>13</v>
      </c>
      <c r="H12" s="80" t="s">
        <v>12</v>
      </c>
      <c r="I12" s="76"/>
      <c r="J12" s="83"/>
    </row>
    <row r="13" spans="1:10" ht="30" customHeight="1">
      <c r="A13" s="80">
        <v>8</v>
      </c>
      <c r="B13" s="104" t="s">
        <v>98</v>
      </c>
      <c r="C13" s="110">
        <v>4</v>
      </c>
      <c r="D13" s="104" t="s">
        <v>14</v>
      </c>
      <c r="E13" s="111">
        <v>104</v>
      </c>
      <c r="F13" s="80" t="s">
        <v>12</v>
      </c>
      <c r="G13" s="111">
        <v>16</v>
      </c>
      <c r="H13" s="80" t="s">
        <v>12</v>
      </c>
      <c r="I13" s="76"/>
      <c r="J13" s="83"/>
    </row>
    <row r="14" spans="1:10" ht="36.75" customHeight="1">
      <c r="A14" s="80">
        <v>9</v>
      </c>
      <c r="B14" s="104" t="s">
        <v>112</v>
      </c>
      <c r="C14" s="110">
        <v>4</v>
      </c>
      <c r="D14" s="104" t="s">
        <v>14</v>
      </c>
      <c r="E14" s="111">
        <v>103</v>
      </c>
      <c r="F14" s="80" t="s">
        <v>12</v>
      </c>
      <c r="G14" s="111">
        <v>18</v>
      </c>
      <c r="H14" s="80" t="s">
        <v>12</v>
      </c>
      <c r="I14" s="76"/>
      <c r="J14" s="83"/>
    </row>
    <row r="15" spans="1:10" ht="30" customHeight="1">
      <c r="A15" s="80">
        <v>10</v>
      </c>
      <c r="B15" s="104" t="s">
        <v>116</v>
      </c>
      <c r="C15" s="110">
        <v>4</v>
      </c>
      <c r="D15" s="104" t="s">
        <v>14</v>
      </c>
      <c r="E15" s="111">
        <v>105</v>
      </c>
      <c r="F15" s="80" t="s">
        <v>12</v>
      </c>
      <c r="G15" s="111">
        <v>21</v>
      </c>
      <c r="H15" s="80" t="s">
        <v>41</v>
      </c>
      <c r="I15" s="76"/>
      <c r="J15" s="83"/>
    </row>
    <row r="16" spans="1:10" ht="30" customHeight="1">
      <c r="A16" s="80">
        <v>11</v>
      </c>
      <c r="B16" s="104" t="s">
        <v>102</v>
      </c>
      <c r="C16" s="110">
        <v>6</v>
      </c>
      <c r="D16" s="104" t="s">
        <v>11</v>
      </c>
      <c r="E16" s="111">
        <v>94</v>
      </c>
      <c r="F16" s="80" t="s">
        <v>12</v>
      </c>
      <c r="G16" s="111">
        <v>13</v>
      </c>
      <c r="H16" s="80" t="s">
        <v>12</v>
      </c>
      <c r="I16" s="76"/>
      <c r="J16" s="83"/>
    </row>
    <row r="17" spans="1:11" ht="30" customHeight="1">
      <c r="A17" s="80">
        <v>12</v>
      </c>
      <c r="B17" s="104" t="s">
        <v>111</v>
      </c>
      <c r="C17" s="110">
        <v>6</v>
      </c>
      <c r="D17" s="104" t="s">
        <v>11</v>
      </c>
      <c r="E17" s="117">
        <v>96</v>
      </c>
      <c r="F17" s="80" t="s">
        <v>12</v>
      </c>
      <c r="G17" s="111">
        <v>13</v>
      </c>
      <c r="H17" s="80" t="s">
        <v>12</v>
      </c>
      <c r="I17" s="76"/>
      <c r="J17" s="83"/>
    </row>
    <row r="18" spans="1:11" ht="30" customHeight="1">
      <c r="A18" s="80">
        <v>13</v>
      </c>
      <c r="B18" s="104" t="s">
        <v>101</v>
      </c>
      <c r="C18" s="110">
        <v>8</v>
      </c>
      <c r="D18" s="104" t="s">
        <v>14</v>
      </c>
      <c r="E18" s="117">
        <v>100</v>
      </c>
      <c r="F18" s="80" t="s">
        <v>12</v>
      </c>
      <c r="G18" s="111">
        <v>15</v>
      </c>
      <c r="H18" s="80" t="s">
        <v>12</v>
      </c>
      <c r="I18" s="76"/>
      <c r="J18" s="83"/>
    </row>
    <row r="19" spans="1:11" ht="30" customHeight="1">
      <c r="A19" s="80">
        <v>14</v>
      </c>
      <c r="B19" s="104" t="s">
        <v>105</v>
      </c>
      <c r="C19" s="110">
        <v>8</v>
      </c>
      <c r="D19" s="104" t="s">
        <v>11</v>
      </c>
      <c r="E19" s="117">
        <v>96</v>
      </c>
      <c r="F19" s="80" t="s">
        <v>12</v>
      </c>
      <c r="G19" s="111">
        <v>15</v>
      </c>
      <c r="H19" s="80" t="s">
        <v>12</v>
      </c>
      <c r="I19" s="76"/>
      <c r="J19" s="83"/>
    </row>
    <row r="20" spans="1:11" ht="30" customHeight="1">
      <c r="A20" s="80">
        <v>15</v>
      </c>
      <c r="B20" s="104" t="s">
        <v>99</v>
      </c>
      <c r="C20" s="110">
        <v>9</v>
      </c>
      <c r="D20" s="104" t="s">
        <v>11</v>
      </c>
      <c r="E20" s="117">
        <v>95</v>
      </c>
      <c r="F20" s="80" t="s">
        <v>12</v>
      </c>
      <c r="G20" s="111">
        <v>16</v>
      </c>
      <c r="H20" s="80" t="s">
        <v>12</v>
      </c>
      <c r="I20" s="76"/>
      <c r="J20" s="83"/>
    </row>
    <row r="21" spans="1:11" ht="30" customHeight="1">
      <c r="A21" s="80">
        <v>16</v>
      </c>
      <c r="B21" s="104" t="s">
        <v>100</v>
      </c>
      <c r="C21" s="110">
        <v>9</v>
      </c>
      <c r="D21" s="104" t="s">
        <v>14</v>
      </c>
      <c r="E21" s="117">
        <v>101</v>
      </c>
      <c r="F21" s="80" t="s">
        <v>12</v>
      </c>
      <c r="G21" s="111">
        <v>17</v>
      </c>
      <c r="H21" s="80" t="s">
        <v>12</v>
      </c>
      <c r="I21" s="76"/>
      <c r="J21" s="83"/>
    </row>
    <row r="22" spans="1:11" ht="30" customHeight="1">
      <c r="A22" s="80">
        <v>17</v>
      </c>
      <c r="B22" s="104" t="s">
        <v>115</v>
      </c>
      <c r="C22" s="110">
        <v>9</v>
      </c>
      <c r="D22" s="104" t="s">
        <v>14</v>
      </c>
      <c r="E22" s="111">
        <v>92</v>
      </c>
      <c r="F22" s="80" t="s">
        <v>12</v>
      </c>
      <c r="G22" s="111">
        <v>13</v>
      </c>
      <c r="H22" s="80" t="s">
        <v>12</v>
      </c>
      <c r="I22" s="76"/>
      <c r="J22" s="83"/>
    </row>
    <row r="23" spans="1:11" ht="30" customHeight="1">
      <c r="A23" s="80">
        <v>18</v>
      </c>
      <c r="B23" s="104" t="s">
        <v>108</v>
      </c>
      <c r="C23" s="110">
        <v>10</v>
      </c>
      <c r="D23" s="104" t="s">
        <v>14</v>
      </c>
      <c r="E23" s="111">
        <v>97</v>
      </c>
      <c r="F23" s="80" t="s">
        <v>12</v>
      </c>
      <c r="G23" s="111" t="s">
        <v>302</v>
      </c>
      <c r="H23" s="80" t="s">
        <v>12</v>
      </c>
      <c r="I23" s="76"/>
      <c r="J23" s="83"/>
    </row>
    <row r="24" spans="1:11" ht="30" customHeight="1">
      <c r="A24" s="80">
        <v>19</v>
      </c>
      <c r="B24" s="104" t="s">
        <v>109</v>
      </c>
      <c r="C24" s="110">
        <v>10</v>
      </c>
      <c r="D24" s="104" t="s">
        <v>11</v>
      </c>
      <c r="E24" s="111">
        <v>96</v>
      </c>
      <c r="F24" s="80" t="s">
        <v>12</v>
      </c>
      <c r="G24" s="111">
        <v>16</v>
      </c>
      <c r="H24" s="80" t="s">
        <v>12</v>
      </c>
      <c r="I24" s="76"/>
      <c r="J24" s="83"/>
    </row>
    <row r="25" spans="1:11" ht="30" customHeight="1">
      <c r="A25" s="80">
        <v>20</v>
      </c>
      <c r="B25" s="104" t="s">
        <v>113</v>
      </c>
      <c r="C25" s="110">
        <v>11</v>
      </c>
      <c r="D25" s="104" t="s">
        <v>14</v>
      </c>
      <c r="E25" s="117">
        <v>93</v>
      </c>
      <c r="F25" s="80" t="s">
        <v>12</v>
      </c>
      <c r="G25" s="111">
        <v>12</v>
      </c>
      <c r="H25" s="80" t="s">
        <v>12</v>
      </c>
      <c r="I25" s="76"/>
      <c r="J25" s="83"/>
    </row>
    <row r="26" spans="1:11" ht="30" customHeight="1">
      <c r="A26" s="80">
        <v>21</v>
      </c>
      <c r="B26" s="104" t="s">
        <v>114</v>
      </c>
      <c r="C26" s="110">
        <v>11</v>
      </c>
      <c r="D26" s="104" t="s">
        <v>11</v>
      </c>
      <c r="E26" s="118">
        <v>98</v>
      </c>
      <c r="F26" s="80" t="s">
        <v>12</v>
      </c>
      <c r="G26" s="119">
        <v>14</v>
      </c>
      <c r="H26" s="80" t="s">
        <v>12</v>
      </c>
      <c r="I26" s="96"/>
      <c r="J26" s="83"/>
    </row>
    <row r="27" spans="1:11" ht="30" customHeight="1">
      <c r="A27" s="80">
        <v>22</v>
      </c>
      <c r="B27" s="109" t="s">
        <v>97</v>
      </c>
      <c r="C27" s="110">
        <v>12</v>
      </c>
      <c r="D27" s="104" t="s">
        <v>11</v>
      </c>
      <c r="E27" s="119">
        <v>99</v>
      </c>
      <c r="F27" s="80" t="s">
        <v>12</v>
      </c>
      <c r="G27" s="119">
        <v>23</v>
      </c>
      <c r="H27" s="80" t="s">
        <v>13</v>
      </c>
      <c r="I27" s="96"/>
      <c r="J27" s="83"/>
    </row>
    <row r="28" spans="1:11" ht="30" customHeight="1">
      <c r="A28" s="80">
        <v>23</v>
      </c>
      <c r="B28" s="104" t="s">
        <v>106</v>
      </c>
      <c r="C28" s="110">
        <v>12</v>
      </c>
      <c r="D28" s="104" t="s">
        <v>14</v>
      </c>
      <c r="E28" s="111">
        <v>89</v>
      </c>
      <c r="F28" s="80" t="s">
        <v>24</v>
      </c>
      <c r="G28" s="111">
        <v>12</v>
      </c>
      <c r="H28" s="80" t="s">
        <v>12</v>
      </c>
      <c r="I28" s="76"/>
      <c r="J28" s="83"/>
    </row>
    <row r="29" spans="1:11" ht="15.75">
      <c r="A29" s="115" t="s">
        <v>297</v>
      </c>
      <c r="B29" s="115"/>
      <c r="C29" s="115"/>
      <c r="D29" s="115"/>
      <c r="E29" s="115"/>
      <c r="F29" s="115"/>
      <c r="G29" s="115"/>
      <c r="H29" s="7"/>
      <c r="I29" s="7"/>
      <c r="J29" s="83"/>
    </row>
    <row r="30" spans="1:11" ht="15.75">
      <c r="A30" s="71"/>
      <c r="B30" s="151" t="s">
        <v>30</v>
      </c>
      <c r="C30" s="151"/>
      <c r="D30" s="151"/>
      <c r="E30" s="151"/>
      <c r="F30" s="151"/>
      <c r="G30" s="151"/>
      <c r="H30" s="151"/>
      <c r="I30" s="7"/>
      <c r="J30" s="7"/>
      <c r="K30" s="9"/>
    </row>
    <row r="31" spans="1:11" ht="15.75">
      <c r="A31" s="71"/>
      <c r="B31" s="143" t="s">
        <v>31</v>
      </c>
      <c r="C31" s="11"/>
      <c r="D31" s="12" t="s">
        <v>11</v>
      </c>
      <c r="E31" s="12" t="s">
        <v>14</v>
      </c>
      <c r="F31" s="12" t="s">
        <v>32</v>
      </c>
      <c r="G31" s="12" t="s">
        <v>33</v>
      </c>
      <c r="H31" s="13"/>
      <c r="I31" s="13" t="s">
        <v>34</v>
      </c>
      <c r="J31" s="9"/>
    </row>
    <row r="32" spans="1:11" ht="31.5">
      <c r="A32" s="71"/>
      <c r="B32" s="144"/>
      <c r="C32" s="11" t="s">
        <v>12</v>
      </c>
      <c r="D32" s="11">
        <f>COUNTIFS($F$6:$F$28,"BT",$D$6:$D$28,"Nam")</f>
        <v>9</v>
      </c>
      <c r="E32" s="11">
        <f>COUNTIFS($F$6:$F$28,"BT",$D$6:$D$28,"Nữ")</f>
        <v>13</v>
      </c>
      <c r="F32" s="11">
        <f>SUM(D32:E32)</f>
        <v>22</v>
      </c>
      <c r="G32" s="11">
        <f>ROUND((F32/23*100),1)</f>
        <v>95.7</v>
      </c>
      <c r="H32" s="15"/>
      <c r="I32" s="16" t="s">
        <v>12</v>
      </c>
      <c r="J32" s="17" t="s">
        <v>35</v>
      </c>
    </row>
    <row r="33" spans="1:10" ht="47.25">
      <c r="A33" s="71"/>
      <c r="B33" s="144"/>
      <c r="C33" s="11" t="s">
        <v>36</v>
      </c>
      <c r="D33" s="11">
        <f>COUNTIFS($F$6:$F$28,"TC.N",$D$6:$D$28,"Nam")</f>
        <v>0</v>
      </c>
      <c r="E33" s="11">
        <f>COUNTIFS($F$6:$F$28,"TC.N",$D$6:$D$28,"Nữ")</f>
        <v>0</v>
      </c>
      <c r="F33" s="11">
        <f t="shared" ref="F33:F41" si="0">SUM(D33:E33)</f>
        <v>0</v>
      </c>
      <c r="G33" s="11">
        <f>ROUND((F33/23*100),1)</f>
        <v>0</v>
      </c>
      <c r="H33" s="15"/>
      <c r="I33" s="16" t="s">
        <v>36</v>
      </c>
      <c r="J33" s="17" t="s">
        <v>37</v>
      </c>
    </row>
    <row r="34" spans="1:10" ht="15.75">
      <c r="A34" s="71"/>
      <c r="B34" s="145"/>
      <c r="C34" s="11" t="s">
        <v>24</v>
      </c>
      <c r="D34" s="11">
        <f>COUNTIFS($F$6:$F$28,"TC",$D$6:$D$28,"Nam")</f>
        <v>0</v>
      </c>
      <c r="E34" s="11">
        <f>COUNTIFS($F$6:$F$28,"TC",$D$6:$D$28,"Nữ")</f>
        <v>1</v>
      </c>
      <c r="F34" s="11">
        <f t="shared" si="0"/>
        <v>1</v>
      </c>
      <c r="G34" s="11">
        <f>ROUND((F34/23*100),1)</f>
        <v>4.3</v>
      </c>
      <c r="H34" s="15"/>
      <c r="I34" s="16" t="s">
        <v>24</v>
      </c>
      <c r="J34" s="17" t="s">
        <v>38</v>
      </c>
    </row>
    <row r="35" spans="1:10" ht="15.75">
      <c r="A35" s="71"/>
      <c r="B35" s="90" t="s">
        <v>32</v>
      </c>
      <c r="C35" s="11"/>
      <c r="D35" s="11">
        <f>SUM(D32:D34)</f>
        <v>9</v>
      </c>
      <c r="E35" s="11">
        <f>SUM(E32:E34)</f>
        <v>14</v>
      </c>
      <c r="F35" s="11">
        <f>SUM(F32:F34)</f>
        <v>23</v>
      </c>
      <c r="G35" s="11">
        <f>SUM(G32:G34)</f>
        <v>100</v>
      </c>
      <c r="H35" s="15"/>
      <c r="I35" s="97" t="s">
        <v>13</v>
      </c>
      <c r="J35" s="17" t="s">
        <v>39</v>
      </c>
    </row>
    <row r="36" spans="1:10" ht="15.75">
      <c r="A36" s="71"/>
      <c r="B36" s="146" t="s">
        <v>40</v>
      </c>
      <c r="C36" s="11" t="s">
        <v>12</v>
      </c>
      <c r="D36" s="11">
        <f>COUNTIFS($H$6:$H$28,"BT",$D$6:$D$28,"Nam")</f>
        <v>8</v>
      </c>
      <c r="E36" s="11">
        <f>COUNTIFS($H$6:$H$28,"BT",$D$6:$D$28,"Nữ")</f>
        <v>12</v>
      </c>
      <c r="F36" s="11">
        <f t="shared" si="0"/>
        <v>20</v>
      </c>
      <c r="G36" s="11">
        <f t="shared" ref="G36:G42" si="1">ROUND((F36/23*100),1)</f>
        <v>87</v>
      </c>
      <c r="H36" s="15"/>
      <c r="I36" s="97" t="s">
        <v>41</v>
      </c>
      <c r="J36" s="17" t="s">
        <v>42</v>
      </c>
    </row>
    <row r="37" spans="1:10" ht="47.25">
      <c r="A37" s="71"/>
      <c r="B37" s="147"/>
      <c r="C37" s="11" t="s">
        <v>13</v>
      </c>
      <c r="D37" s="11">
        <f>COUNTIFS($H$6:$H$28,"BP",$D$6:$D$28,"Nam")</f>
        <v>1</v>
      </c>
      <c r="E37" s="11">
        <f>COUNTIFS($H$6:$H$27,"BP",$D$6:$D$27,"Nữ")</f>
        <v>1</v>
      </c>
      <c r="F37" s="11">
        <f t="shared" si="0"/>
        <v>2</v>
      </c>
      <c r="G37" s="11">
        <f t="shared" si="1"/>
        <v>8.6999999999999993</v>
      </c>
      <c r="H37" s="15"/>
      <c r="I37" s="16" t="s">
        <v>43</v>
      </c>
      <c r="J37" s="17" t="s">
        <v>44</v>
      </c>
    </row>
    <row r="38" spans="1:10" ht="15.75">
      <c r="A38" s="71"/>
      <c r="B38" s="147"/>
      <c r="C38" s="11" t="s">
        <v>41</v>
      </c>
      <c r="D38" s="11">
        <f>COUNTIFS($H$6:$H$27,"Th.C",$D$6:$D$27,"Nam")</f>
        <v>0</v>
      </c>
      <c r="E38" s="11">
        <f>COUNTIFS($H$6:$H$27,"Th.C",$D$6:$D$27,"Nữ")</f>
        <v>1</v>
      </c>
      <c r="F38" s="11">
        <f t="shared" si="0"/>
        <v>1</v>
      </c>
      <c r="G38" s="11">
        <f t="shared" si="1"/>
        <v>4.3</v>
      </c>
      <c r="H38" s="15"/>
      <c r="I38" s="24" t="s">
        <v>25</v>
      </c>
      <c r="J38" s="16" t="s">
        <v>45</v>
      </c>
    </row>
    <row r="39" spans="1:10" ht="15.75">
      <c r="A39" s="71"/>
      <c r="B39" s="147"/>
      <c r="C39" s="11" t="s">
        <v>43</v>
      </c>
      <c r="D39" s="11">
        <f>COUNTIFS($H$6:$H$27,"NC.N",$D$6:$D$27,"Nam")</f>
        <v>0</v>
      </c>
      <c r="E39" s="11">
        <f>COUNTIFS($H$6:$H$27,"NC.N",$D$6:$D$27,"Nữ")</f>
        <v>0</v>
      </c>
      <c r="F39" s="11">
        <f t="shared" si="0"/>
        <v>0</v>
      </c>
      <c r="G39" s="11">
        <f t="shared" si="1"/>
        <v>0</v>
      </c>
      <c r="H39" s="15"/>
      <c r="I39" s="24" t="s">
        <v>46</v>
      </c>
      <c r="J39" s="24" t="s">
        <v>47</v>
      </c>
    </row>
    <row r="40" spans="1:10" ht="47.25">
      <c r="A40" s="71"/>
      <c r="B40" s="147"/>
      <c r="C40" s="11" t="s">
        <v>25</v>
      </c>
      <c r="D40" s="11">
        <f>COUNTIFS($H$6:$H$28,"NC",$D$6:$D$28,"Nam")</f>
        <v>0</v>
      </c>
      <c r="E40" s="11">
        <f>COUNTIFS($H$6:$H$28,"NC",$D$6:$D$28,"Nữ")</f>
        <v>0</v>
      </c>
      <c r="F40" s="11">
        <f t="shared" si="0"/>
        <v>0</v>
      </c>
      <c r="G40" s="11">
        <f t="shared" si="1"/>
        <v>0</v>
      </c>
      <c r="H40" s="15"/>
      <c r="I40" s="98" t="s">
        <v>48</v>
      </c>
      <c r="J40" s="17" t="s">
        <v>49</v>
      </c>
    </row>
    <row r="41" spans="1:10" ht="15.75">
      <c r="A41" s="71"/>
      <c r="B41" s="147"/>
      <c r="C41" s="11" t="s">
        <v>46</v>
      </c>
      <c r="D41" s="11">
        <f>COUNTIFS($H$6:$H$28,"GC",$D$6:$D$28,"Nam")</f>
        <v>0</v>
      </c>
      <c r="E41" s="11">
        <f>COUNTIFS($H$6:$H$28,"GC",$D$6:$D$28,"Nữ")</f>
        <v>0</v>
      </c>
      <c r="F41" s="11">
        <f t="shared" si="0"/>
        <v>0</v>
      </c>
      <c r="G41" s="11">
        <f t="shared" si="1"/>
        <v>0</v>
      </c>
      <c r="H41" s="15"/>
      <c r="I41" s="34"/>
      <c r="J41" s="33"/>
    </row>
    <row r="42" spans="1:10" ht="15.75">
      <c r="A42" s="71"/>
      <c r="B42" s="148"/>
      <c r="C42" s="28" t="s">
        <v>48</v>
      </c>
      <c r="D42" s="11">
        <f>COUNTIFS($H$6:$H$28,"GC.N",$D$6:$D$28,"Nam")</f>
        <v>0</v>
      </c>
      <c r="E42" s="11">
        <f>COUNTIFS($H$6:$H$28,"GC.N",$D$6:$D$28,"Nữ")</f>
        <v>0</v>
      </c>
      <c r="F42" s="11">
        <f>SUM(D42:E42)</f>
        <v>0</v>
      </c>
      <c r="G42" s="11">
        <f t="shared" si="1"/>
        <v>0</v>
      </c>
      <c r="H42" s="15"/>
      <c r="I42" s="34"/>
      <c r="J42" s="33"/>
    </row>
    <row r="43" spans="1:10" ht="15.75">
      <c r="A43" s="71"/>
      <c r="B43" s="90" t="s">
        <v>32</v>
      </c>
      <c r="C43" s="28"/>
      <c r="D43" s="99">
        <f>SUM(D36:D42)</f>
        <v>9</v>
      </c>
      <c r="E43" s="99">
        <f>SUM(E36:E42)</f>
        <v>14</v>
      </c>
      <c r="F43" s="99">
        <f>SUM(F36:F42)</f>
        <v>23</v>
      </c>
      <c r="G43" s="99">
        <f>SUM(G36:G42)</f>
        <v>100</v>
      </c>
      <c r="H43" s="100"/>
      <c r="I43" s="79"/>
      <c r="J43" s="33"/>
    </row>
    <row r="44" spans="1:10" ht="15.75">
      <c r="A44" s="71"/>
      <c r="F44" s="123" t="s">
        <v>304</v>
      </c>
      <c r="G44" s="123"/>
      <c r="H44" s="123"/>
      <c r="I44" s="123"/>
      <c r="J44" s="33"/>
    </row>
    <row r="45" spans="1:10" ht="15.75">
      <c r="A45" s="71"/>
      <c r="B45" s="33"/>
      <c r="C45" s="32"/>
      <c r="D45" s="34"/>
      <c r="F45" s="79"/>
      <c r="G45" s="79"/>
      <c r="H45" s="79" t="s">
        <v>50</v>
      </c>
      <c r="I45" s="79"/>
      <c r="J45" s="79"/>
    </row>
    <row r="46" spans="1:10" ht="15.75">
      <c r="A46" s="71"/>
      <c r="B46" s="33"/>
      <c r="F46" s="124"/>
      <c r="G46" s="124" t="s">
        <v>51</v>
      </c>
      <c r="H46" s="124"/>
      <c r="I46" s="124"/>
      <c r="J46" s="6"/>
    </row>
    <row r="47" spans="1:10" ht="18.75">
      <c r="B47" s="33"/>
      <c r="F47" s="124"/>
      <c r="G47" s="124"/>
      <c r="H47" s="124"/>
      <c r="I47" s="124"/>
      <c r="J47" s="31"/>
    </row>
  </sheetData>
  <sortState ref="A6:K28">
    <sortCondition ref="C6:C28"/>
  </sortState>
  <mergeCells count="14">
    <mergeCell ref="B31:B34"/>
    <mergeCell ref="B36:B42"/>
    <mergeCell ref="I3:I5"/>
    <mergeCell ref="B30:H30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6"/>
  </dataValidations>
  <pageMargins left="0.7" right="0.46" top="0.95" bottom="0.93" header="0.43" footer="0.5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F6" sqref="F6:H35"/>
    </sheetView>
  </sheetViews>
  <sheetFormatPr defaultRowHeight="15"/>
  <cols>
    <col min="1" max="1" width="7.28515625" customWidth="1"/>
    <col min="2" max="2" width="27.42578125" customWidth="1"/>
    <col min="3" max="3" width="7.28515625" customWidth="1"/>
    <col min="4" max="4" width="6.85546875" customWidth="1"/>
    <col min="5" max="5" width="6.42578125" customWidth="1"/>
    <col min="6" max="6" width="7.5703125" customWidth="1"/>
    <col min="7" max="7" width="7.85546875" customWidth="1"/>
    <col min="8" max="8" width="8.140625" customWidth="1"/>
    <col min="9" max="9" width="6.28515625" customWidth="1"/>
  </cols>
  <sheetData>
    <row r="1" spans="1:10" ht="20.25">
      <c r="A1" s="170" t="s">
        <v>52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8.75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0.25" customHeight="1">
      <c r="A3" s="165" t="s">
        <v>2</v>
      </c>
      <c r="B3" s="165" t="s">
        <v>3</v>
      </c>
      <c r="C3" s="172" t="s">
        <v>4</v>
      </c>
      <c r="D3" s="175" t="s">
        <v>5</v>
      </c>
      <c r="E3" s="176" t="s">
        <v>6</v>
      </c>
      <c r="F3" s="175" t="s">
        <v>7</v>
      </c>
      <c r="G3" s="176" t="s">
        <v>8</v>
      </c>
      <c r="H3" s="175" t="s">
        <v>7</v>
      </c>
      <c r="I3" s="168" t="s">
        <v>9</v>
      </c>
      <c r="J3" s="61"/>
    </row>
    <row r="4" spans="1:10" ht="15.75">
      <c r="A4" s="166"/>
      <c r="B4" s="166"/>
      <c r="C4" s="173"/>
      <c r="D4" s="166"/>
      <c r="E4" s="177"/>
      <c r="F4" s="166"/>
      <c r="G4" s="177"/>
      <c r="H4" s="166"/>
      <c r="I4" s="169"/>
      <c r="J4" s="62"/>
    </row>
    <row r="5" spans="1:10" ht="15.75">
      <c r="A5" s="167"/>
      <c r="B5" s="167"/>
      <c r="C5" s="174"/>
      <c r="D5" s="167"/>
      <c r="E5" s="178"/>
      <c r="F5" s="167"/>
      <c r="G5" s="178"/>
      <c r="H5" s="167"/>
      <c r="I5" s="169"/>
      <c r="J5" s="63"/>
    </row>
    <row r="6" spans="1:10" ht="30" customHeight="1">
      <c r="A6" s="35">
        <v>1</v>
      </c>
      <c r="B6" s="129" t="s">
        <v>126</v>
      </c>
      <c r="C6" s="110">
        <v>1</v>
      </c>
      <c r="D6" s="129" t="s">
        <v>14</v>
      </c>
      <c r="E6" s="130">
        <v>105</v>
      </c>
      <c r="F6" s="131"/>
      <c r="G6" s="130"/>
      <c r="H6" s="131"/>
      <c r="I6" s="101"/>
      <c r="J6" s="66"/>
    </row>
    <row r="7" spans="1:10" ht="30" customHeight="1">
      <c r="A7" s="35">
        <v>2</v>
      </c>
      <c r="B7" s="129" t="s">
        <v>135</v>
      </c>
      <c r="C7" s="110">
        <v>1</v>
      </c>
      <c r="D7" s="129" t="s">
        <v>11</v>
      </c>
      <c r="E7" s="130">
        <v>112</v>
      </c>
      <c r="F7" s="131"/>
      <c r="G7" s="130"/>
      <c r="H7" s="131"/>
      <c r="I7" s="101"/>
      <c r="J7" s="66"/>
    </row>
    <row r="8" spans="1:10" ht="30" customHeight="1">
      <c r="A8" s="35">
        <v>3</v>
      </c>
      <c r="B8" s="129" t="s">
        <v>123</v>
      </c>
      <c r="C8" s="110">
        <v>2</v>
      </c>
      <c r="D8" s="129" t="s">
        <v>14</v>
      </c>
      <c r="E8" s="132">
        <v>112</v>
      </c>
      <c r="F8" s="131"/>
      <c r="G8" s="132"/>
      <c r="H8" s="131"/>
      <c r="I8" s="101"/>
      <c r="J8" s="66"/>
    </row>
    <row r="9" spans="1:10" ht="30" customHeight="1">
      <c r="A9" s="35">
        <v>4</v>
      </c>
      <c r="B9" s="129" t="s">
        <v>16</v>
      </c>
      <c r="C9" s="110">
        <v>2</v>
      </c>
      <c r="D9" s="129" t="s">
        <v>14</v>
      </c>
      <c r="E9" s="132">
        <v>101</v>
      </c>
      <c r="F9" s="131"/>
      <c r="G9" s="132"/>
      <c r="H9" s="131"/>
      <c r="I9" s="101"/>
      <c r="J9" s="66"/>
    </row>
    <row r="10" spans="1:10" ht="30" customHeight="1">
      <c r="A10" s="35">
        <v>5</v>
      </c>
      <c r="B10" s="129" t="s">
        <v>93</v>
      </c>
      <c r="C10" s="110">
        <v>2</v>
      </c>
      <c r="D10" s="129" t="s">
        <v>14</v>
      </c>
      <c r="E10" s="132">
        <v>119</v>
      </c>
      <c r="F10" s="131"/>
      <c r="G10" s="132"/>
      <c r="H10" s="131"/>
      <c r="I10" s="101"/>
      <c r="J10" s="66"/>
    </row>
    <row r="11" spans="1:10" ht="30" customHeight="1">
      <c r="A11" s="35">
        <v>6</v>
      </c>
      <c r="B11" s="129" t="s">
        <v>17</v>
      </c>
      <c r="C11" s="110">
        <v>3</v>
      </c>
      <c r="D11" s="129" t="s">
        <v>14</v>
      </c>
      <c r="E11" s="132">
        <v>104</v>
      </c>
      <c r="F11" s="131"/>
      <c r="G11" s="132"/>
      <c r="H11" s="131"/>
      <c r="I11" s="101"/>
      <c r="J11" s="66"/>
    </row>
    <row r="12" spans="1:10" ht="30" customHeight="1">
      <c r="A12" s="35">
        <v>7</v>
      </c>
      <c r="B12" s="129" t="s">
        <v>128</v>
      </c>
      <c r="C12" s="110">
        <v>3</v>
      </c>
      <c r="D12" s="129" t="s">
        <v>14</v>
      </c>
      <c r="E12" s="130">
        <v>111</v>
      </c>
      <c r="F12" s="133"/>
      <c r="G12" s="130"/>
      <c r="H12" s="131"/>
      <c r="I12" s="101"/>
      <c r="J12" s="66"/>
    </row>
    <row r="13" spans="1:10" ht="30" customHeight="1">
      <c r="A13" s="35">
        <v>8</v>
      </c>
      <c r="B13" s="129" t="s">
        <v>18</v>
      </c>
      <c r="C13" s="110">
        <v>4</v>
      </c>
      <c r="D13" s="129" t="s">
        <v>11</v>
      </c>
      <c r="E13" s="132">
        <v>106</v>
      </c>
      <c r="F13" s="131"/>
      <c r="G13" s="132"/>
      <c r="H13" s="131"/>
      <c r="I13" s="101"/>
      <c r="J13" s="66"/>
    </row>
    <row r="14" spans="1:10" ht="30" customHeight="1">
      <c r="A14" s="35">
        <v>9</v>
      </c>
      <c r="B14" s="129" t="s">
        <v>122</v>
      </c>
      <c r="C14" s="110">
        <v>5</v>
      </c>
      <c r="D14" s="129" t="s">
        <v>14</v>
      </c>
      <c r="E14" s="132">
        <v>105</v>
      </c>
      <c r="F14" s="131"/>
      <c r="G14" s="132"/>
      <c r="H14" s="131"/>
      <c r="I14" s="101"/>
      <c r="J14" s="66"/>
    </row>
    <row r="15" spans="1:10" ht="30" customHeight="1">
      <c r="A15" s="35">
        <v>10</v>
      </c>
      <c r="B15" s="134" t="s">
        <v>130</v>
      </c>
      <c r="C15" s="110">
        <v>5</v>
      </c>
      <c r="D15" s="129" t="s">
        <v>14</v>
      </c>
      <c r="E15" s="132">
        <v>111</v>
      </c>
      <c r="F15" s="131"/>
      <c r="G15" s="132"/>
      <c r="H15" s="131"/>
      <c r="I15" s="101"/>
      <c r="J15" s="66"/>
    </row>
    <row r="16" spans="1:10" ht="30" customHeight="1">
      <c r="A16" s="35">
        <v>11</v>
      </c>
      <c r="B16" s="129" t="s">
        <v>133</v>
      </c>
      <c r="C16" s="110">
        <v>6</v>
      </c>
      <c r="D16" s="129" t="s">
        <v>11</v>
      </c>
      <c r="E16" s="132">
        <v>106</v>
      </c>
      <c r="F16" s="131"/>
      <c r="G16" s="132"/>
      <c r="H16" s="131"/>
      <c r="I16" s="101"/>
      <c r="J16" s="66"/>
    </row>
    <row r="17" spans="1:10" ht="30" customHeight="1">
      <c r="A17" s="35">
        <v>12</v>
      </c>
      <c r="B17" s="129" t="s">
        <v>19</v>
      </c>
      <c r="C17" s="110">
        <v>6</v>
      </c>
      <c r="D17" s="129" t="s">
        <v>14</v>
      </c>
      <c r="E17" s="132">
        <v>110</v>
      </c>
      <c r="F17" s="131"/>
      <c r="G17" s="132"/>
      <c r="H17" s="131"/>
      <c r="I17" s="101"/>
      <c r="J17" s="66"/>
    </row>
    <row r="18" spans="1:10" ht="30" customHeight="1">
      <c r="A18" s="35">
        <v>13</v>
      </c>
      <c r="B18" s="129" t="s">
        <v>20</v>
      </c>
      <c r="C18" s="110">
        <v>6</v>
      </c>
      <c r="D18" s="129" t="s">
        <v>11</v>
      </c>
      <c r="E18" s="130">
        <v>102</v>
      </c>
      <c r="F18" s="131"/>
      <c r="G18" s="130"/>
      <c r="H18" s="131"/>
      <c r="I18" s="101"/>
      <c r="J18" s="66"/>
    </row>
    <row r="19" spans="1:10" ht="30" customHeight="1">
      <c r="A19" s="35">
        <v>14</v>
      </c>
      <c r="B19" s="129" t="s">
        <v>118</v>
      </c>
      <c r="C19" s="110">
        <v>7</v>
      </c>
      <c r="D19" s="129" t="s">
        <v>11</v>
      </c>
      <c r="E19" s="132">
        <v>104</v>
      </c>
      <c r="F19" s="131"/>
      <c r="G19" s="132"/>
      <c r="H19" s="131"/>
      <c r="I19" s="101"/>
      <c r="J19" s="66"/>
    </row>
    <row r="20" spans="1:10" ht="30" customHeight="1">
      <c r="A20" s="35">
        <v>15</v>
      </c>
      <c r="B20" s="129" t="s">
        <v>127</v>
      </c>
      <c r="C20" s="110">
        <v>7</v>
      </c>
      <c r="D20" s="129" t="s">
        <v>14</v>
      </c>
      <c r="E20" s="132">
        <v>100</v>
      </c>
      <c r="F20" s="131"/>
      <c r="G20" s="132"/>
      <c r="H20" s="131"/>
      <c r="I20" s="101"/>
      <c r="J20" s="66"/>
    </row>
    <row r="21" spans="1:10" ht="30" customHeight="1">
      <c r="A21" s="35">
        <v>16</v>
      </c>
      <c r="B21" s="129" t="s">
        <v>21</v>
      </c>
      <c r="C21" s="110">
        <v>7</v>
      </c>
      <c r="D21" s="129" t="s">
        <v>14</v>
      </c>
      <c r="E21" s="132">
        <v>112</v>
      </c>
      <c r="F21" s="131"/>
      <c r="G21" s="132"/>
      <c r="H21" s="131"/>
      <c r="I21" s="101"/>
      <c r="J21" s="66"/>
    </row>
    <row r="22" spans="1:10" ht="30" customHeight="1">
      <c r="A22" s="35">
        <v>17</v>
      </c>
      <c r="B22" s="129" t="s">
        <v>134</v>
      </c>
      <c r="C22" s="110">
        <v>7</v>
      </c>
      <c r="D22" s="129" t="s">
        <v>14</v>
      </c>
      <c r="E22" s="132">
        <v>105</v>
      </c>
      <c r="F22" s="131"/>
      <c r="G22" s="132"/>
      <c r="H22" s="131"/>
      <c r="I22" s="101"/>
      <c r="J22" s="66"/>
    </row>
    <row r="23" spans="1:10" ht="30" customHeight="1">
      <c r="A23" s="35">
        <v>18</v>
      </c>
      <c r="B23" s="129" t="s">
        <v>138</v>
      </c>
      <c r="C23" s="110">
        <v>7</v>
      </c>
      <c r="D23" s="129" t="s">
        <v>14</v>
      </c>
      <c r="E23" s="130">
        <v>102</v>
      </c>
      <c r="F23" s="131"/>
      <c r="G23" s="130"/>
      <c r="H23" s="131"/>
      <c r="I23" s="101"/>
      <c r="J23" s="66"/>
    </row>
    <row r="24" spans="1:10" ht="30" customHeight="1">
      <c r="A24" s="35">
        <v>19</v>
      </c>
      <c r="B24" s="129" t="s">
        <v>22</v>
      </c>
      <c r="C24" s="110">
        <v>8</v>
      </c>
      <c r="D24" s="129" t="s">
        <v>11</v>
      </c>
      <c r="E24" s="132">
        <v>102</v>
      </c>
      <c r="F24" s="131"/>
      <c r="G24" s="132"/>
      <c r="H24" s="131"/>
      <c r="I24" s="101"/>
      <c r="J24" s="66"/>
    </row>
    <row r="25" spans="1:10" ht="30" customHeight="1">
      <c r="A25" s="35">
        <v>20</v>
      </c>
      <c r="B25" s="129" t="s">
        <v>23</v>
      </c>
      <c r="C25" s="110">
        <v>8</v>
      </c>
      <c r="D25" s="129" t="s">
        <v>14</v>
      </c>
      <c r="E25" s="132">
        <v>98</v>
      </c>
      <c r="F25" s="131"/>
      <c r="G25" s="132"/>
      <c r="H25" s="131"/>
      <c r="I25" s="101"/>
      <c r="J25" s="66"/>
    </row>
    <row r="26" spans="1:10" ht="30" customHeight="1">
      <c r="A26" s="35">
        <v>21</v>
      </c>
      <c r="B26" s="129" t="s">
        <v>125</v>
      </c>
      <c r="C26" s="110">
        <v>8</v>
      </c>
      <c r="D26" s="129" t="s">
        <v>14</v>
      </c>
      <c r="E26" s="130">
        <v>99</v>
      </c>
      <c r="F26" s="131"/>
      <c r="G26" s="130"/>
      <c r="H26" s="131"/>
      <c r="I26" s="101"/>
      <c r="J26" s="66"/>
    </row>
    <row r="27" spans="1:10" ht="30" customHeight="1">
      <c r="A27" s="35">
        <v>22</v>
      </c>
      <c r="B27" s="129" t="s">
        <v>136</v>
      </c>
      <c r="C27" s="110">
        <v>8</v>
      </c>
      <c r="D27" s="129" t="s">
        <v>14</v>
      </c>
      <c r="E27" s="130">
        <v>105</v>
      </c>
      <c r="F27" s="131"/>
      <c r="G27" s="130"/>
      <c r="H27" s="131"/>
      <c r="I27" s="101"/>
      <c r="J27" s="66"/>
    </row>
    <row r="28" spans="1:10" ht="30" customHeight="1">
      <c r="A28" s="35">
        <v>23</v>
      </c>
      <c r="B28" s="129" t="s">
        <v>124</v>
      </c>
      <c r="C28" s="110">
        <v>9</v>
      </c>
      <c r="D28" s="129" t="s">
        <v>14</v>
      </c>
      <c r="E28" s="132">
        <v>112</v>
      </c>
      <c r="F28" s="131"/>
      <c r="G28" s="132"/>
      <c r="H28" s="131"/>
      <c r="I28" s="101"/>
      <c r="J28" s="66"/>
    </row>
    <row r="29" spans="1:10" ht="30" customHeight="1">
      <c r="A29" s="35">
        <v>24</v>
      </c>
      <c r="B29" s="129" t="s">
        <v>129</v>
      </c>
      <c r="C29" s="110">
        <v>9</v>
      </c>
      <c r="D29" s="129" t="s">
        <v>14</v>
      </c>
      <c r="E29" s="132">
        <v>110</v>
      </c>
      <c r="F29" s="131"/>
      <c r="G29" s="132"/>
      <c r="H29" s="131"/>
      <c r="I29" s="102"/>
      <c r="J29" s="66"/>
    </row>
    <row r="30" spans="1:10" ht="29.25" customHeight="1">
      <c r="A30" s="35">
        <v>25</v>
      </c>
      <c r="B30" s="129" t="s">
        <v>131</v>
      </c>
      <c r="C30" s="110">
        <v>9</v>
      </c>
      <c r="D30" s="129" t="s">
        <v>14</v>
      </c>
      <c r="E30" s="132">
        <v>113</v>
      </c>
      <c r="F30" s="131"/>
      <c r="G30" s="132"/>
      <c r="H30" s="131"/>
      <c r="I30" s="101"/>
      <c r="J30" s="66"/>
    </row>
    <row r="31" spans="1:10" ht="30" customHeight="1">
      <c r="A31" s="35">
        <v>26</v>
      </c>
      <c r="B31" s="129" t="s">
        <v>132</v>
      </c>
      <c r="C31" s="110">
        <v>9</v>
      </c>
      <c r="D31" s="129" t="s">
        <v>14</v>
      </c>
      <c r="E31" s="132">
        <v>105</v>
      </c>
      <c r="F31" s="131"/>
      <c r="G31" s="132"/>
      <c r="H31" s="131"/>
      <c r="I31" s="101"/>
      <c r="J31" s="66"/>
    </row>
    <row r="32" spans="1:10" ht="30" customHeight="1">
      <c r="A32" s="35">
        <v>27</v>
      </c>
      <c r="B32" s="129" t="s">
        <v>120</v>
      </c>
      <c r="C32" s="110">
        <v>10</v>
      </c>
      <c r="D32" s="129" t="s">
        <v>11</v>
      </c>
      <c r="E32" s="132">
        <v>106</v>
      </c>
      <c r="F32" s="131"/>
      <c r="G32" s="132"/>
      <c r="H32" s="131"/>
      <c r="I32" s="101"/>
      <c r="J32" s="66"/>
    </row>
    <row r="33" spans="1:11" ht="30" customHeight="1">
      <c r="A33" s="35">
        <v>28</v>
      </c>
      <c r="B33" s="129" t="s">
        <v>121</v>
      </c>
      <c r="C33" s="110">
        <v>10</v>
      </c>
      <c r="D33" s="129" t="s">
        <v>11</v>
      </c>
      <c r="E33" s="132">
        <v>101</v>
      </c>
      <c r="F33" s="131"/>
      <c r="G33" s="132"/>
      <c r="H33" s="131"/>
      <c r="I33" s="101"/>
      <c r="J33" s="66"/>
    </row>
    <row r="34" spans="1:11" ht="30" customHeight="1">
      <c r="A34" s="35">
        <v>29</v>
      </c>
      <c r="B34" s="129" t="s">
        <v>119</v>
      </c>
      <c r="C34" s="110">
        <v>11</v>
      </c>
      <c r="D34" s="129" t="s">
        <v>11</v>
      </c>
      <c r="E34" s="132">
        <v>101</v>
      </c>
      <c r="F34" s="131"/>
      <c r="G34" s="132"/>
      <c r="H34" s="131"/>
      <c r="I34" s="101"/>
      <c r="J34" s="66"/>
    </row>
    <row r="35" spans="1:11" ht="30" customHeight="1">
      <c r="A35" s="35">
        <v>30</v>
      </c>
      <c r="B35" s="129" t="s">
        <v>137</v>
      </c>
      <c r="C35" s="110">
        <v>11</v>
      </c>
      <c r="D35" s="129" t="s">
        <v>14</v>
      </c>
      <c r="E35" s="132">
        <v>95</v>
      </c>
      <c r="F35" s="131"/>
      <c r="G35" s="132"/>
      <c r="H35" s="131"/>
      <c r="I35" s="101"/>
      <c r="J35" s="66"/>
      <c r="K35" s="9"/>
    </row>
    <row r="36" spans="1:11" ht="15.75">
      <c r="A36" s="105" t="s">
        <v>300</v>
      </c>
      <c r="B36" s="105"/>
      <c r="C36" s="105"/>
      <c r="D36" s="105"/>
      <c r="E36" s="105"/>
      <c r="F36" s="105"/>
      <c r="G36" s="105"/>
      <c r="H36" s="113"/>
      <c r="I36" s="114"/>
      <c r="J36" s="66"/>
      <c r="K36" s="9"/>
    </row>
    <row r="37" spans="1:11" ht="15.75">
      <c r="A37" s="92"/>
      <c r="B37" s="92"/>
      <c r="C37" s="92"/>
      <c r="D37" s="92"/>
      <c r="E37" s="92"/>
      <c r="F37" s="92"/>
      <c r="G37" s="92"/>
      <c r="H37" s="36"/>
      <c r="I37" s="36"/>
      <c r="J37" s="66"/>
    </row>
    <row r="38" spans="1:11" ht="15.75">
      <c r="A38" s="161" t="s">
        <v>30</v>
      </c>
      <c r="B38" s="161"/>
      <c r="C38" s="161"/>
      <c r="D38" s="161"/>
      <c r="E38" s="161"/>
      <c r="F38" s="161"/>
      <c r="G38" s="161"/>
      <c r="H38" s="36"/>
      <c r="I38" s="36"/>
      <c r="J38" s="66"/>
    </row>
    <row r="39" spans="1:11" ht="15.75">
      <c r="A39" s="67"/>
      <c r="B39" s="162" t="s">
        <v>31</v>
      </c>
      <c r="C39" s="35"/>
      <c r="D39" s="37" t="s">
        <v>11</v>
      </c>
      <c r="E39" s="37" t="s">
        <v>14</v>
      </c>
      <c r="F39" s="37" t="s">
        <v>32</v>
      </c>
      <c r="G39" s="37" t="s">
        <v>33</v>
      </c>
      <c r="H39" s="92"/>
      <c r="I39" s="92" t="s">
        <v>34</v>
      </c>
      <c r="J39" s="39"/>
    </row>
    <row r="40" spans="1:11" ht="31.5">
      <c r="A40" s="68"/>
      <c r="B40" s="163"/>
      <c r="C40" s="35" t="s">
        <v>12</v>
      </c>
      <c r="D40" s="35">
        <f>COUNTIFS($F$6:$F$35,"BT",$D$6:$D$35,"Nam")</f>
        <v>0</v>
      </c>
      <c r="E40" s="35">
        <f>COUNTIFS($F$6:$F$35,"BT",$D$6:$D$35,"Nữ")</f>
        <v>0</v>
      </c>
      <c r="F40" s="35">
        <f>SUM(D40:E40)</f>
        <v>0</v>
      </c>
      <c r="G40" s="35">
        <f>ROUND((F40/30*100),1)</f>
        <v>0</v>
      </c>
      <c r="H40" s="40"/>
      <c r="I40" s="41" t="s">
        <v>12</v>
      </c>
      <c r="J40" s="42" t="s">
        <v>35</v>
      </c>
    </row>
    <row r="41" spans="1:11" ht="47.25">
      <c r="A41" s="68"/>
      <c r="B41" s="163"/>
      <c r="C41" s="35" t="s">
        <v>36</v>
      </c>
      <c r="D41" s="35">
        <f>COUNTIFS($F$6:$F$35,"TC.N",$D$6:$D$35,"Nam")</f>
        <v>0</v>
      </c>
      <c r="E41" s="35">
        <f>COUNTIFS($F$6:$F$35,"TC.N",$D$6:$D$35,"Nữ")</f>
        <v>0</v>
      </c>
      <c r="F41" s="35">
        <f t="shared" ref="F41:F50" si="0">SUM(D41:E41)</f>
        <v>0</v>
      </c>
      <c r="G41" s="35">
        <f>ROUND((F41/30*100),1)</f>
        <v>0</v>
      </c>
      <c r="H41" s="40"/>
      <c r="I41" s="41" t="s">
        <v>36</v>
      </c>
      <c r="J41" s="42" t="s">
        <v>37</v>
      </c>
    </row>
    <row r="42" spans="1:11" ht="15.75">
      <c r="A42" s="68"/>
      <c r="B42" s="164"/>
      <c r="C42" s="35" t="s">
        <v>24</v>
      </c>
      <c r="D42" s="35">
        <f>COUNTIFS($F$6:$F$35,"TC",$D$6:$D$35,"Nam")</f>
        <v>0</v>
      </c>
      <c r="E42" s="35">
        <f>COUNTIFS($F$6:$F$35,"TC",$D$6:$D$35,"Nữ")</f>
        <v>0</v>
      </c>
      <c r="F42" s="35">
        <f t="shared" si="0"/>
        <v>0</v>
      </c>
      <c r="G42" s="35">
        <f>ROUND((F42/30*100),1)</f>
        <v>0</v>
      </c>
      <c r="H42" s="40"/>
      <c r="I42" s="41" t="s">
        <v>24</v>
      </c>
      <c r="J42" s="42" t="s">
        <v>38</v>
      </c>
    </row>
    <row r="43" spans="1:11" ht="15.75">
      <c r="A43" s="68"/>
      <c r="B43" s="91" t="s">
        <v>32</v>
      </c>
      <c r="C43" s="35"/>
      <c r="D43" s="35">
        <f>SUM(D40:D42)</f>
        <v>0</v>
      </c>
      <c r="E43" s="35">
        <f>SUM(E40:E42)</f>
        <v>0</v>
      </c>
      <c r="F43" s="35">
        <f>SUM(F40:F42)</f>
        <v>0</v>
      </c>
      <c r="G43" s="35">
        <f>SUM(G40:G42)</f>
        <v>0</v>
      </c>
      <c r="H43" s="40"/>
      <c r="I43" s="69" t="s">
        <v>13</v>
      </c>
      <c r="J43" s="42" t="s">
        <v>39</v>
      </c>
    </row>
    <row r="44" spans="1:11" ht="15.75">
      <c r="A44" s="68"/>
      <c r="B44" s="165" t="s">
        <v>40</v>
      </c>
      <c r="C44" s="35" t="s">
        <v>12</v>
      </c>
      <c r="D44" s="35">
        <f>COUNTIFS($H$6:$H$35,"BT",$D$6:$D$35,"Nam")</f>
        <v>0</v>
      </c>
      <c r="E44" s="35">
        <f>COUNTIFS($H$6:$H$35,"BT",$D$6:$D$35,"Nữ")</f>
        <v>0</v>
      </c>
      <c r="F44" s="35">
        <f>SUM(D44:E44)</f>
        <v>0</v>
      </c>
      <c r="G44" s="35">
        <f t="shared" ref="G44:G50" si="1">ROUND((F44/30*100),1)</f>
        <v>0</v>
      </c>
      <c r="H44" s="40"/>
      <c r="I44" s="69" t="s">
        <v>41</v>
      </c>
      <c r="J44" s="42" t="s">
        <v>42</v>
      </c>
    </row>
    <row r="45" spans="1:11" ht="47.25">
      <c r="A45" s="68"/>
      <c r="B45" s="166"/>
      <c r="C45" s="35" t="s">
        <v>13</v>
      </c>
      <c r="D45" s="35">
        <f>COUNTIFS($H$6:$H$35,"BP",$D$6:$D$35,"Nam")</f>
        <v>0</v>
      </c>
      <c r="E45" s="35">
        <f>COUNTIFS($H$6:$H$35,"BP",$D$6:$D$35,"Nữ")</f>
        <v>0</v>
      </c>
      <c r="F45" s="35">
        <f t="shared" si="0"/>
        <v>0</v>
      </c>
      <c r="G45" s="35">
        <f t="shared" si="1"/>
        <v>0</v>
      </c>
      <c r="H45" s="40"/>
      <c r="I45" s="41" t="s">
        <v>43</v>
      </c>
      <c r="J45" s="42" t="s">
        <v>44</v>
      </c>
    </row>
    <row r="46" spans="1:11" ht="15.75">
      <c r="A46" s="68"/>
      <c r="B46" s="166"/>
      <c r="C46" s="35" t="s">
        <v>41</v>
      </c>
      <c r="D46" s="35">
        <f>COUNTIFS($H$6:$H$35,"Th.C",$D$6:$D$35,"Nam")</f>
        <v>0</v>
      </c>
      <c r="E46" s="35">
        <f>COUNTIFS($H$6:$H$35,"Th.C",$D$6:$D$35,"Nữ")</f>
        <v>0</v>
      </c>
      <c r="F46" s="35">
        <f>SUM(D46:E46)</f>
        <v>0</v>
      </c>
      <c r="G46" s="35">
        <f t="shared" si="1"/>
        <v>0</v>
      </c>
      <c r="H46" s="40"/>
      <c r="I46" s="44" t="s">
        <v>25</v>
      </c>
      <c r="J46" s="41" t="s">
        <v>45</v>
      </c>
    </row>
    <row r="47" spans="1:11" ht="15.75">
      <c r="A47" s="68"/>
      <c r="B47" s="166"/>
      <c r="C47" s="35" t="s">
        <v>43</v>
      </c>
      <c r="D47" s="35">
        <f>COUNTIFS($H$6:$H$35,"NC.N",$D$6:$D$35,"Nam")</f>
        <v>0</v>
      </c>
      <c r="E47" s="35">
        <f>COUNTIFS($H$6:$H$35,"NC.N",$D$6:$D$35,"Nữ")</f>
        <v>0</v>
      </c>
      <c r="F47" s="35">
        <f t="shared" si="0"/>
        <v>0</v>
      </c>
      <c r="G47" s="35">
        <f t="shared" si="1"/>
        <v>0</v>
      </c>
      <c r="H47" s="40"/>
      <c r="I47" s="44" t="s">
        <v>46</v>
      </c>
      <c r="J47" s="44" t="s">
        <v>47</v>
      </c>
    </row>
    <row r="48" spans="1:11" ht="47.25">
      <c r="A48" s="68"/>
      <c r="B48" s="166"/>
      <c r="C48" s="35" t="s">
        <v>25</v>
      </c>
      <c r="D48" s="35">
        <f>COUNTIFS($H$6:$H$35,"NC",$D$6:$D$35,"Nam")</f>
        <v>0</v>
      </c>
      <c r="E48" s="35">
        <f>COUNTIFS($H$6:$H$35,"NC",$D$6:$D$35,"Nữ")</f>
        <v>0</v>
      </c>
      <c r="F48" s="35">
        <f>SUM(D48:E48)</f>
        <v>0</v>
      </c>
      <c r="G48" s="35">
        <f t="shared" si="1"/>
        <v>0</v>
      </c>
      <c r="H48" s="40"/>
      <c r="I48" s="70" t="s">
        <v>48</v>
      </c>
      <c r="J48" s="42" t="s">
        <v>49</v>
      </c>
    </row>
    <row r="49" spans="1:10" ht="15.75">
      <c r="A49" s="68"/>
      <c r="B49" s="166"/>
      <c r="C49" s="35" t="s">
        <v>46</v>
      </c>
      <c r="D49" s="35">
        <f>COUNTIFS($H$6:$H$35,"GC",$D$6:$D$35,"Nam")</f>
        <v>0</v>
      </c>
      <c r="E49" s="35">
        <f>COUNTIFS($H$6:$H$35,"GC",$D$6:$D$35,"Nữ")</f>
        <v>0</v>
      </c>
      <c r="F49" s="35">
        <f t="shared" si="0"/>
        <v>0</v>
      </c>
      <c r="G49" s="35">
        <f t="shared" si="1"/>
        <v>0</v>
      </c>
      <c r="H49" s="40"/>
      <c r="I49" s="47"/>
      <c r="J49" s="71"/>
    </row>
    <row r="50" spans="1:10" ht="15.75">
      <c r="A50" s="46"/>
      <c r="B50" s="167"/>
      <c r="C50" s="43" t="s">
        <v>48</v>
      </c>
      <c r="D50" s="35">
        <f>COUNTIFS($H$6:$H$35,"GC.N",$D$6:$D$35,"Nam")</f>
        <v>0</v>
      </c>
      <c r="E50" s="35">
        <f>COUNTIFS($H$6:$H$35,"GC.N",$D$6:$D$35,"Nữ")</f>
        <v>0</v>
      </c>
      <c r="F50" s="35">
        <f t="shared" si="0"/>
        <v>0</v>
      </c>
      <c r="G50" s="35">
        <f t="shared" si="1"/>
        <v>0</v>
      </c>
      <c r="H50" s="40"/>
      <c r="I50" s="47"/>
      <c r="J50" s="71"/>
    </row>
    <row r="51" spans="1:10" ht="15.75">
      <c r="A51" s="46"/>
      <c r="B51" s="91" t="s">
        <v>32</v>
      </c>
      <c r="C51" s="43"/>
      <c r="D51" s="72">
        <f>SUM(D44:D50)</f>
        <v>0</v>
      </c>
      <c r="E51" s="72">
        <f>SUM(E44:E50)</f>
        <v>0</v>
      </c>
      <c r="F51" s="72">
        <f>SUM(F44:F50)</f>
        <v>0</v>
      </c>
      <c r="G51" s="72">
        <f>SUM(G44:G50)</f>
        <v>0</v>
      </c>
      <c r="H51" s="73"/>
      <c r="I51" s="74"/>
      <c r="J51" s="71"/>
    </row>
    <row r="52" spans="1:10" ht="15.75">
      <c r="A52" s="46"/>
      <c r="B52" s="46"/>
      <c r="C52" s="45"/>
      <c r="D52" s="47"/>
      <c r="E52" s="67"/>
      <c r="F52" s="135"/>
      <c r="G52" s="136"/>
      <c r="H52" s="137" t="s">
        <v>298</v>
      </c>
      <c r="I52" s="137"/>
      <c r="J52" s="137"/>
    </row>
    <row r="53" spans="1:10" ht="15.75">
      <c r="A53" s="46"/>
      <c r="B53" s="46"/>
      <c r="C53" s="45"/>
      <c r="D53" s="47"/>
      <c r="E53" s="74"/>
      <c r="F53" s="138"/>
      <c r="G53" s="139"/>
      <c r="H53" s="140" t="s">
        <v>50</v>
      </c>
      <c r="I53" s="140"/>
      <c r="J53" s="140"/>
    </row>
    <row r="54" spans="1:10" ht="15.75">
      <c r="A54" s="46"/>
      <c r="B54" s="46"/>
      <c r="C54" s="45"/>
      <c r="D54" s="46"/>
      <c r="E54" s="46"/>
      <c r="F54" s="138"/>
      <c r="G54" s="141" t="s">
        <v>63</v>
      </c>
      <c r="H54" s="141"/>
      <c r="I54" s="141"/>
      <c r="J54" s="141"/>
    </row>
    <row r="55" spans="1:10" ht="15.75">
      <c r="A55" s="46"/>
      <c r="B55" s="46"/>
      <c r="C55" s="45"/>
      <c r="D55" s="46"/>
      <c r="E55" s="46"/>
      <c r="F55" s="138"/>
      <c r="G55" s="141" t="s">
        <v>299</v>
      </c>
      <c r="H55" s="141"/>
      <c r="I55" s="141"/>
      <c r="J55" s="141"/>
    </row>
  </sheetData>
  <sortState ref="A6:K35">
    <sortCondition ref="C6:C35"/>
  </sortState>
  <mergeCells count="14">
    <mergeCell ref="A38:G38"/>
    <mergeCell ref="B39:B42"/>
    <mergeCell ref="B44:B50"/>
    <mergeCell ref="I3:I5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6"/>
  </dataValidations>
  <pageMargins left="0.48" right="0.31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B6" sqref="B6:H35"/>
    </sheetView>
  </sheetViews>
  <sheetFormatPr defaultRowHeight="15"/>
  <cols>
    <col min="1" max="1" width="7.42578125" customWidth="1"/>
    <col min="2" max="2" width="26.28515625" customWidth="1"/>
    <col min="3" max="3" width="8.28515625" customWidth="1"/>
    <col min="4" max="4" width="7.140625" customWidth="1"/>
    <col min="5" max="5" width="8.7109375" customWidth="1"/>
    <col min="6" max="7" width="8.140625" customWidth="1"/>
    <col min="8" max="8" width="7.85546875" customWidth="1"/>
    <col min="9" max="9" width="6.85546875" customWidth="1"/>
  </cols>
  <sheetData>
    <row r="1" spans="1:12" ht="20.25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2" ht="18.75">
      <c r="A2" s="171" t="s">
        <v>72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2" ht="20.25" customHeight="1">
      <c r="A3" s="175" t="s">
        <v>2</v>
      </c>
      <c r="B3" s="165" t="s">
        <v>3</v>
      </c>
      <c r="C3" s="172" t="s">
        <v>4</v>
      </c>
      <c r="D3" s="175" t="s">
        <v>5</v>
      </c>
      <c r="E3" s="176" t="s">
        <v>6</v>
      </c>
      <c r="F3" s="175" t="s">
        <v>7</v>
      </c>
      <c r="G3" s="176" t="s">
        <v>8</v>
      </c>
      <c r="H3" s="175" t="s">
        <v>7</v>
      </c>
      <c r="I3" s="168" t="s">
        <v>9</v>
      </c>
      <c r="J3" s="61"/>
      <c r="K3" s="49"/>
      <c r="L3" s="49"/>
    </row>
    <row r="4" spans="1:12" ht="15.75">
      <c r="A4" s="166"/>
      <c r="B4" s="166"/>
      <c r="C4" s="173"/>
      <c r="D4" s="166"/>
      <c r="E4" s="177"/>
      <c r="F4" s="166"/>
      <c r="G4" s="177"/>
      <c r="H4" s="166"/>
      <c r="I4" s="169"/>
      <c r="J4" s="62"/>
      <c r="K4" s="49"/>
      <c r="L4" s="49"/>
    </row>
    <row r="5" spans="1:12" ht="15.75">
      <c r="A5" s="167"/>
      <c r="B5" s="166"/>
      <c r="C5" s="173"/>
      <c r="D5" s="166"/>
      <c r="E5" s="177"/>
      <c r="F5" s="166"/>
      <c r="G5" s="177"/>
      <c r="H5" s="166"/>
      <c r="I5" s="165"/>
      <c r="J5" s="63"/>
      <c r="K5" s="49"/>
      <c r="L5" s="49"/>
    </row>
    <row r="6" spans="1:12" s="48" customFormat="1" ht="30" customHeight="1">
      <c r="A6" s="64">
        <v>1</v>
      </c>
      <c r="B6" s="106" t="s">
        <v>10</v>
      </c>
      <c r="C6" s="111">
        <v>1</v>
      </c>
      <c r="D6" s="106" t="s">
        <v>11</v>
      </c>
      <c r="E6" s="65">
        <v>120</v>
      </c>
      <c r="F6" s="65" t="s">
        <v>12</v>
      </c>
      <c r="G6" s="65">
        <v>25</v>
      </c>
      <c r="H6" s="65" t="s">
        <v>41</v>
      </c>
      <c r="I6" s="65"/>
      <c r="J6" s="36"/>
      <c r="K6" s="49"/>
      <c r="L6" s="49"/>
    </row>
    <row r="7" spans="1:12" s="48" customFormat="1" ht="30" customHeight="1">
      <c r="A7" s="64">
        <v>2</v>
      </c>
      <c r="B7" s="106" t="s">
        <v>153</v>
      </c>
      <c r="C7" s="111">
        <v>1</v>
      </c>
      <c r="D7" s="106" t="s">
        <v>11</v>
      </c>
      <c r="E7" s="65">
        <v>108</v>
      </c>
      <c r="F7" s="65" t="s">
        <v>12</v>
      </c>
      <c r="G7" s="65">
        <v>17</v>
      </c>
      <c r="H7" s="65" t="s">
        <v>12</v>
      </c>
      <c r="I7" s="65"/>
      <c r="J7" s="36"/>
      <c r="K7" s="49"/>
      <c r="L7" s="49"/>
    </row>
    <row r="8" spans="1:12" s="48" customFormat="1" ht="30" customHeight="1">
      <c r="A8" s="64">
        <v>3</v>
      </c>
      <c r="B8" s="106" t="s">
        <v>154</v>
      </c>
      <c r="C8" s="111">
        <v>1</v>
      </c>
      <c r="D8" s="106" t="s">
        <v>11</v>
      </c>
      <c r="E8" s="65">
        <v>114</v>
      </c>
      <c r="F8" s="65" t="s">
        <v>12</v>
      </c>
      <c r="G8" s="65">
        <v>19</v>
      </c>
      <c r="H8" s="65" t="s">
        <v>12</v>
      </c>
      <c r="I8" s="65"/>
      <c r="J8" s="36"/>
      <c r="K8" s="49"/>
      <c r="L8" s="49"/>
    </row>
    <row r="9" spans="1:12" s="48" customFormat="1" ht="30" customHeight="1">
      <c r="A9" s="64">
        <v>4</v>
      </c>
      <c r="B9" s="106" t="s">
        <v>141</v>
      </c>
      <c r="C9" s="111">
        <v>2</v>
      </c>
      <c r="D9" s="106" t="s">
        <v>14</v>
      </c>
      <c r="E9" s="65">
        <v>115</v>
      </c>
      <c r="F9" s="65" t="s">
        <v>12</v>
      </c>
      <c r="G9" s="65">
        <v>22</v>
      </c>
      <c r="H9" s="65" t="s">
        <v>12</v>
      </c>
      <c r="I9" s="81"/>
      <c r="J9" s="36"/>
      <c r="K9" s="49"/>
      <c r="L9" s="49"/>
    </row>
    <row r="10" spans="1:12" s="48" customFormat="1" ht="30" customHeight="1">
      <c r="A10" s="64">
        <v>5</v>
      </c>
      <c r="B10" s="106" t="s">
        <v>15</v>
      </c>
      <c r="C10" s="111">
        <v>2</v>
      </c>
      <c r="D10" s="106" t="s">
        <v>11</v>
      </c>
      <c r="E10" s="65">
        <v>113</v>
      </c>
      <c r="F10" s="65" t="s">
        <v>12</v>
      </c>
      <c r="G10" s="65">
        <v>28</v>
      </c>
      <c r="H10" s="65" t="s">
        <v>13</v>
      </c>
      <c r="I10" s="65"/>
      <c r="J10" s="36"/>
      <c r="K10" s="50"/>
      <c r="L10" s="50"/>
    </row>
    <row r="11" spans="1:12" s="48" customFormat="1" ht="30" customHeight="1">
      <c r="A11" s="64">
        <v>6</v>
      </c>
      <c r="B11" s="106" t="s">
        <v>144</v>
      </c>
      <c r="C11" s="111">
        <v>3</v>
      </c>
      <c r="D11" s="106" t="s">
        <v>14</v>
      </c>
      <c r="E11" s="65">
        <v>110</v>
      </c>
      <c r="F11" s="65" t="s">
        <v>12</v>
      </c>
      <c r="G11" s="65">
        <v>20</v>
      </c>
      <c r="H11" s="65" t="s">
        <v>12</v>
      </c>
      <c r="I11" s="81"/>
      <c r="J11" s="36"/>
      <c r="K11" s="49"/>
      <c r="L11" s="49"/>
    </row>
    <row r="12" spans="1:12" s="48" customFormat="1" ht="30" customHeight="1">
      <c r="A12" s="64">
        <v>7</v>
      </c>
      <c r="B12" s="106" t="s">
        <v>155</v>
      </c>
      <c r="C12" s="111">
        <v>3</v>
      </c>
      <c r="D12" s="106" t="s">
        <v>11</v>
      </c>
      <c r="E12" s="65">
        <v>108</v>
      </c>
      <c r="F12" s="65" t="s">
        <v>12</v>
      </c>
      <c r="G12" s="65">
        <v>19</v>
      </c>
      <c r="H12" s="65" t="s">
        <v>12</v>
      </c>
      <c r="I12" s="65"/>
      <c r="J12" s="36"/>
      <c r="K12" s="49"/>
      <c r="L12" s="49"/>
    </row>
    <row r="13" spans="1:12" s="48" customFormat="1" ht="30" customHeight="1">
      <c r="A13" s="64">
        <v>8</v>
      </c>
      <c r="B13" s="106" t="s">
        <v>145</v>
      </c>
      <c r="C13" s="111">
        <v>4</v>
      </c>
      <c r="D13" s="106" t="s">
        <v>14</v>
      </c>
      <c r="E13" s="65">
        <v>109</v>
      </c>
      <c r="F13" s="65" t="s">
        <v>12</v>
      </c>
      <c r="G13" s="65">
        <v>19</v>
      </c>
      <c r="H13" s="65" t="s">
        <v>12</v>
      </c>
      <c r="I13" s="81"/>
      <c r="J13" s="36"/>
      <c r="K13" s="49"/>
      <c r="L13" s="49"/>
    </row>
    <row r="14" spans="1:12" s="48" customFormat="1" ht="30" customHeight="1">
      <c r="A14" s="64">
        <v>9</v>
      </c>
      <c r="B14" s="106" t="s">
        <v>158</v>
      </c>
      <c r="C14" s="111">
        <v>4</v>
      </c>
      <c r="D14" s="106" t="s">
        <v>14</v>
      </c>
      <c r="E14" s="65">
        <v>107</v>
      </c>
      <c r="F14" s="65" t="s">
        <v>12</v>
      </c>
      <c r="G14" s="65">
        <v>20</v>
      </c>
      <c r="H14" s="65" t="s">
        <v>12</v>
      </c>
      <c r="I14" s="65"/>
      <c r="J14" s="36"/>
      <c r="K14" s="50"/>
      <c r="L14" s="50"/>
    </row>
    <row r="15" spans="1:12" s="48" customFormat="1" ht="30" customHeight="1">
      <c r="A15" s="64">
        <v>10</v>
      </c>
      <c r="B15" s="106" t="s">
        <v>151</v>
      </c>
      <c r="C15" s="111">
        <v>6</v>
      </c>
      <c r="D15" s="106" t="s">
        <v>11</v>
      </c>
      <c r="E15" s="65">
        <v>116</v>
      </c>
      <c r="F15" s="65" t="s">
        <v>12</v>
      </c>
      <c r="G15" s="65">
        <v>16</v>
      </c>
      <c r="H15" s="65" t="s">
        <v>12</v>
      </c>
      <c r="I15" s="65"/>
      <c r="J15" s="36"/>
      <c r="K15" s="49"/>
      <c r="L15" s="49"/>
    </row>
    <row r="16" spans="1:12" s="48" customFormat="1" ht="30" customHeight="1">
      <c r="A16" s="64">
        <v>11</v>
      </c>
      <c r="B16" s="106" t="s">
        <v>152</v>
      </c>
      <c r="C16" s="111">
        <v>6</v>
      </c>
      <c r="D16" s="106" t="s">
        <v>11</v>
      </c>
      <c r="E16" s="65">
        <v>120</v>
      </c>
      <c r="F16" s="65" t="s">
        <v>12</v>
      </c>
      <c r="G16" s="65">
        <v>42</v>
      </c>
      <c r="H16" s="65" t="s">
        <v>13</v>
      </c>
      <c r="I16" s="65"/>
      <c r="J16" s="36"/>
      <c r="K16" s="49"/>
      <c r="L16" s="49"/>
    </row>
    <row r="17" spans="1:12" s="48" customFormat="1" ht="30" customHeight="1">
      <c r="A17" s="64">
        <v>12</v>
      </c>
      <c r="B17" s="106" t="s">
        <v>149</v>
      </c>
      <c r="C17" s="111">
        <v>7</v>
      </c>
      <c r="D17" s="106" t="s">
        <v>14</v>
      </c>
      <c r="E17" s="65">
        <v>108</v>
      </c>
      <c r="F17" s="65" t="s">
        <v>12</v>
      </c>
      <c r="G17" s="65">
        <v>19</v>
      </c>
      <c r="H17" s="65" t="s">
        <v>12</v>
      </c>
      <c r="I17" s="65"/>
      <c r="J17" s="36"/>
      <c r="K17" s="49"/>
      <c r="L17" s="49"/>
    </row>
    <row r="18" spans="1:12" s="48" customFormat="1" ht="30" customHeight="1">
      <c r="A18" s="64">
        <v>13</v>
      </c>
      <c r="B18" s="106" t="s">
        <v>291</v>
      </c>
      <c r="C18" s="111">
        <v>7</v>
      </c>
      <c r="D18" s="106" t="s">
        <v>14</v>
      </c>
      <c r="E18" s="65">
        <v>108</v>
      </c>
      <c r="F18" s="65" t="s">
        <v>12</v>
      </c>
      <c r="G18" s="65">
        <v>19</v>
      </c>
      <c r="H18" s="65" t="s">
        <v>12</v>
      </c>
      <c r="I18" s="65"/>
      <c r="J18" s="36"/>
      <c r="K18" s="49"/>
      <c r="L18" s="49"/>
    </row>
    <row r="19" spans="1:12" s="48" customFormat="1" ht="30" customHeight="1">
      <c r="A19" s="64">
        <v>14</v>
      </c>
      <c r="B19" s="106" t="s">
        <v>143</v>
      </c>
      <c r="C19" s="111">
        <v>8</v>
      </c>
      <c r="D19" s="106" t="s">
        <v>14</v>
      </c>
      <c r="E19" s="65">
        <v>109</v>
      </c>
      <c r="F19" s="65" t="s">
        <v>12</v>
      </c>
      <c r="G19" s="65">
        <v>17</v>
      </c>
      <c r="H19" s="65" t="s">
        <v>12</v>
      </c>
      <c r="I19" s="81"/>
      <c r="J19" s="36"/>
      <c r="K19" s="49"/>
      <c r="L19" s="49"/>
    </row>
    <row r="20" spans="1:12" s="48" customFormat="1" ht="30" customHeight="1">
      <c r="A20" s="64">
        <v>15</v>
      </c>
      <c r="B20" s="106" t="s">
        <v>140</v>
      </c>
      <c r="C20" s="111">
        <v>9</v>
      </c>
      <c r="D20" s="106" t="s">
        <v>14</v>
      </c>
      <c r="E20" s="65">
        <v>116</v>
      </c>
      <c r="F20" s="65" t="s">
        <v>12</v>
      </c>
      <c r="G20" s="65">
        <v>15</v>
      </c>
      <c r="H20" s="65" t="s">
        <v>48</v>
      </c>
      <c r="I20" s="81"/>
      <c r="J20" s="36"/>
      <c r="K20" s="49"/>
      <c r="L20" s="49"/>
    </row>
    <row r="21" spans="1:12" s="48" customFormat="1" ht="30" customHeight="1">
      <c r="A21" s="64">
        <v>16</v>
      </c>
      <c r="B21" s="106" t="s">
        <v>27</v>
      </c>
      <c r="C21" s="111">
        <v>9</v>
      </c>
      <c r="D21" s="106" t="s">
        <v>14</v>
      </c>
      <c r="E21" s="65">
        <v>106</v>
      </c>
      <c r="F21" s="65" t="s">
        <v>12</v>
      </c>
      <c r="G21" s="65">
        <v>24</v>
      </c>
      <c r="H21" s="65" t="s">
        <v>13</v>
      </c>
      <c r="I21" s="65"/>
      <c r="J21" s="36"/>
      <c r="K21" s="49"/>
      <c r="L21" s="49"/>
    </row>
    <row r="22" spans="1:12" s="48" customFormat="1" ht="30" customHeight="1">
      <c r="A22" s="64">
        <v>17</v>
      </c>
      <c r="B22" s="106" t="s">
        <v>159</v>
      </c>
      <c r="C22" s="111">
        <v>9</v>
      </c>
      <c r="D22" s="106" t="s">
        <v>11</v>
      </c>
      <c r="E22" s="65">
        <v>105</v>
      </c>
      <c r="F22" s="65" t="s">
        <v>12</v>
      </c>
      <c r="G22" s="65">
        <v>17</v>
      </c>
      <c r="H22" s="65" t="s">
        <v>12</v>
      </c>
      <c r="I22" s="65"/>
      <c r="J22" s="36"/>
      <c r="K22" s="50"/>
      <c r="L22" s="50"/>
    </row>
    <row r="23" spans="1:12" s="48" customFormat="1" ht="30" customHeight="1">
      <c r="A23" s="64">
        <v>18</v>
      </c>
      <c r="B23" s="106" t="s">
        <v>160</v>
      </c>
      <c r="C23" s="111">
        <v>9</v>
      </c>
      <c r="D23" s="106" t="s">
        <v>11</v>
      </c>
      <c r="E23" s="65">
        <v>104</v>
      </c>
      <c r="F23" s="65" t="s">
        <v>12</v>
      </c>
      <c r="G23" s="65">
        <v>20</v>
      </c>
      <c r="H23" s="65" t="s">
        <v>41</v>
      </c>
      <c r="I23" s="65"/>
      <c r="J23" s="36"/>
      <c r="K23" s="50"/>
      <c r="L23" s="50"/>
    </row>
    <row r="24" spans="1:12" s="48" customFormat="1" ht="30" customHeight="1">
      <c r="A24" s="64">
        <v>19</v>
      </c>
      <c r="B24" s="106" t="s">
        <v>139</v>
      </c>
      <c r="C24" s="111">
        <v>10</v>
      </c>
      <c r="D24" s="106" t="s">
        <v>14</v>
      </c>
      <c r="E24" s="65">
        <v>110</v>
      </c>
      <c r="F24" s="65" t="s">
        <v>12</v>
      </c>
      <c r="G24" s="65">
        <v>18</v>
      </c>
      <c r="H24" s="65" t="s">
        <v>12</v>
      </c>
      <c r="I24" s="81"/>
      <c r="J24" s="36"/>
      <c r="K24" s="49"/>
      <c r="L24" s="49"/>
    </row>
    <row r="25" spans="1:12" s="48" customFormat="1" ht="30" customHeight="1">
      <c r="A25" s="64">
        <v>20</v>
      </c>
      <c r="B25" s="106" t="s">
        <v>146</v>
      </c>
      <c r="C25" s="111">
        <v>10</v>
      </c>
      <c r="D25" s="106" t="s">
        <v>14</v>
      </c>
      <c r="E25" s="65">
        <v>101</v>
      </c>
      <c r="F25" s="65" t="s">
        <v>12</v>
      </c>
      <c r="G25" s="65">
        <v>15</v>
      </c>
      <c r="H25" s="65" t="s">
        <v>12</v>
      </c>
      <c r="I25" s="65"/>
      <c r="J25" s="36"/>
      <c r="K25" s="49"/>
      <c r="L25" s="49"/>
    </row>
    <row r="26" spans="1:12" s="48" customFormat="1" ht="30" customHeight="1">
      <c r="A26" s="64">
        <v>21</v>
      </c>
      <c r="B26" s="106" t="s">
        <v>148</v>
      </c>
      <c r="C26" s="111">
        <v>10</v>
      </c>
      <c r="D26" s="106" t="s">
        <v>14</v>
      </c>
      <c r="E26" s="65">
        <v>112</v>
      </c>
      <c r="F26" s="65" t="s">
        <v>12</v>
      </c>
      <c r="G26" s="65">
        <v>21</v>
      </c>
      <c r="H26" s="65" t="s">
        <v>12</v>
      </c>
      <c r="I26" s="65"/>
      <c r="J26" s="36"/>
      <c r="K26" s="49"/>
      <c r="L26" s="49"/>
    </row>
    <row r="27" spans="1:12" s="48" customFormat="1" ht="30" customHeight="1">
      <c r="A27" s="64">
        <v>22</v>
      </c>
      <c r="B27" s="106" t="s">
        <v>142</v>
      </c>
      <c r="C27" s="111">
        <v>11</v>
      </c>
      <c r="D27" s="106" t="s">
        <v>14</v>
      </c>
      <c r="E27" s="65">
        <v>107</v>
      </c>
      <c r="F27" s="65" t="s">
        <v>12</v>
      </c>
      <c r="G27" s="65">
        <v>19</v>
      </c>
      <c r="H27" s="65" t="s">
        <v>12</v>
      </c>
      <c r="I27" s="81"/>
      <c r="J27" s="36"/>
      <c r="K27" s="49"/>
      <c r="L27" s="49"/>
    </row>
    <row r="28" spans="1:12" s="48" customFormat="1" ht="30" customHeight="1">
      <c r="A28" s="64">
        <v>23</v>
      </c>
      <c r="B28" s="106" t="s">
        <v>147</v>
      </c>
      <c r="C28" s="111">
        <v>11</v>
      </c>
      <c r="D28" s="106" t="s">
        <v>14</v>
      </c>
      <c r="E28" s="65">
        <v>110</v>
      </c>
      <c r="F28" s="65" t="s">
        <v>12</v>
      </c>
      <c r="G28" s="65">
        <v>17</v>
      </c>
      <c r="H28" s="65" t="s">
        <v>12</v>
      </c>
      <c r="I28" s="65"/>
      <c r="J28" s="36"/>
      <c r="K28" s="49"/>
      <c r="L28" s="49"/>
    </row>
    <row r="29" spans="1:12" s="48" customFormat="1" ht="30" customHeight="1">
      <c r="A29" s="64">
        <v>24</v>
      </c>
      <c r="B29" s="106" t="s">
        <v>161</v>
      </c>
      <c r="C29" s="111">
        <v>11</v>
      </c>
      <c r="D29" s="106" t="s">
        <v>11</v>
      </c>
      <c r="E29" s="65">
        <v>106</v>
      </c>
      <c r="F29" s="65" t="s">
        <v>12</v>
      </c>
      <c r="G29" s="65">
        <v>22</v>
      </c>
      <c r="H29" s="65" t="s">
        <v>41</v>
      </c>
      <c r="I29" s="65"/>
      <c r="J29" s="36"/>
      <c r="K29" s="50"/>
      <c r="L29" s="50"/>
    </row>
    <row r="30" spans="1:12" s="48" customFormat="1" ht="30" customHeight="1">
      <c r="A30" s="64">
        <v>25</v>
      </c>
      <c r="B30" s="106" t="s">
        <v>29</v>
      </c>
      <c r="C30" s="111">
        <v>12</v>
      </c>
      <c r="D30" s="106" t="s">
        <v>14</v>
      </c>
      <c r="E30" s="65">
        <v>105</v>
      </c>
      <c r="F30" s="65" t="s">
        <v>12</v>
      </c>
      <c r="G30" s="65">
        <v>17</v>
      </c>
      <c r="H30" s="65" t="s">
        <v>12</v>
      </c>
      <c r="I30" s="65"/>
      <c r="J30" s="36"/>
      <c r="K30" s="49"/>
      <c r="L30" s="49"/>
    </row>
    <row r="31" spans="1:12" s="48" customFormat="1" ht="30" customHeight="1">
      <c r="A31" s="64">
        <v>26</v>
      </c>
      <c r="B31" s="106" t="s">
        <v>150</v>
      </c>
      <c r="C31" s="111">
        <v>12</v>
      </c>
      <c r="D31" s="106" t="s">
        <v>11</v>
      </c>
      <c r="E31" s="107">
        <v>106</v>
      </c>
      <c r="F31" s="65" t="s">
        <v>12</v>
      </c>
      <c r="G31" s="107">
        <v>27</v>
      </c>
      <c r="H31" s="107" t="s">
        <v>13</v>
      </c>
      <c r="I31" s="107"/>
      <c r="J31" s="36"/>
      <c r="K31" s="49"/>
      <c r="L31" s="49"/>
    </row>
    <row r="32" spans="1:12" s="48" customFormat="1" ht="30" customHeight="1">
      <c r="A32" s="64">
        <v>27</v>
      </c>
      <c r="B32" s="106" t="s">
        <v>28</v>
      </c>
      <c r="C32" s="111">
        <v>12</v>
      </c>
      <c r="D32" s="106" t="s">
        <v>11</v>
      </c>
      <c r="E32" s="107">
        <v>107</v>
      </c>
      <c r="F32" s="65" t="s">
        <v>12</v>
      </c>
      <c r="G32" s="107">
        <v>16</v>
      </c>
      <c r="H32" s="120" t="s">
        <v>12</v>
      </c>
      <c r="I32" s="107"/>
      <c r="J32" s="36"/>
      <c r="K32" s="49"/>
      <c r="L32" s="49"/>
    </row>
    <row r="33" spans="1:12" s="48" customFormat="1" ht="30" customHeight="1">
      <c r="A33" s="64">
        <v>28</v>
      </c>
      <c r="B33" s="106" t="s">
        <v>156</v>
      </c>
      <c r="C33" s="111">
        <v>12</v>
      </c>
      <c r="D33" s="106" t="s">
        <v>11</v>
      </c>
      <c r="E33" s="107">
        <v>99</v>
      </c>
      <c r="F33" s="65" t="s">
        <v>12</v>
      </c>
      <c r="G33" s="107">
        <v>15</v>
      </c>
      <c r="H33" s="107" t="s">
        <v>12</v>
      </c>
      <c r="I33" s="107"/>
      <c r="J33" s="36"/>
      <c r="K33" s="50"/>
      <c r="L33" s="50"/>
    </row>
    <row r="34" spans="1:12" s="48" customFormat="1" ht="30" customHeight="1">
      <c r="A34" s="64">
        <v>29</v>
      </c>
      <c r="B34" s="106" t="s">
        <v>157</v>
      </c>
      <c r="C34" s="111">
        <v>12</v>
      </c>
      <c r="D34" s="106" t="s">
        <v>11</v>
      </c>
      <c r="E34" s="107">
        <v>107</v>
      </c>
      <c r="F34" s="65" t="s">
        <v>12</v>
      </c>
      <c r="G34" s="107">
        <v>23</v>
      </c>
      <c r="H34" s="107" t="s">
        <v>13</v>
      </c>
      <c r="I34" s="107"/>
      <c r="J34" s="36"/>
      <c r="K34" s="50"/>
      <c r="L34" s="50"/>
    </row>
    <row r="35" spans="1:12" s="48" customFormat="1" ht="30" customHeight="1">
      <c r="A35" s="64">
        <v>30</v>
      </c>
      <c r="B35" s="106" t="s">
        <v>26</v>
      </c>
      <c r="C35" s="111">
        <v>12</v>
      </c>
      <c r="D35" s="112" t="s">
        <v>14</v>
      </c>
      <c r="E35" s="65">
        <v>100</v>
      </c>
      <c r="F35" s="65" t="s">
        <v>12</v>
      </c>
      <c r="G35" s="65">
        <v>15</v>
      </c>
      <c r="H35" s="65" t="s">
        <v>12</v>
      </c>
      <c r="I35" s="65"/>
      <c r="J35" s="36"/>
      <c r="K35" s="50"/>
      <c r="L35" s="50"/>
    </row>
    <row r="36" spans="1:12" ht="15.75">
      <c r="A36" s="179" t="s">
        <v>292</v>
      </c>
      <c r="B36" s="180"/>
      <c r="C36" s="180"/>
      <c r="D36" s="180"/>
      <c r="E36" s="180"/>
      <c r="F36" s="105"/>
      <c r="G36" s="105"/>
      <c r="H36" s="36"/>
      <c r="I36" s="36"/>
      <c r="J36" s="66"/>
    </row>
    <row r="37" spans="1:12" ht="15.75">
      <c r="A37" s="38"/>
      <c r="B37" s="38"/>
      <c r="C37" s="38"/>
      <c r="D37" s="38"/>
      <c r="E37" s="38"/>
      <c r="F37" s="38"/>
      <c r="G37" s="38"/>
      <c r="H37" s="36"/>
      <c r="I37" s="36"/>
      <c r="J37" s="66"/>
    </row>
    <row r="38" spans="1:12" ht="15.75">
      <c r="A38" s="161" t="s">
        <v>30</v>
      </c>
      <c r="B38" s="161"/>
      <c r="C38" s="161"/>
      <c r="D38" s="161"/>
      <c r="E38" s="161"/>
      <c r="F38" s="161"/>
      <c r="G38" s="161"/>
      <c r="H38" s="36"/>
      <c r="I38" s="36"/>
      <c r="J38" s="66"/>
    </row>
    <row r="39" spans="1:12" ht="15.75">
      <c r="A39" s="67"/>
      <c r="B39" s="162" t="s">
        <v>31</v>
      </c>
      <c r="C39" s="35"/>
      <c r="D39" s="37" t="s">
        <v>11</v>
      </c>
      <c r="E39" s="37" t="s">
        <v>14</v>
      </c>
      <c r="F39" s="37" t="s">
        <v>32</v>
      </c>
      <c r="G39" s="37" t="s">
        <v>33</v>
      </c>
      <c r="H39" s="38"/>
      <c r="I39" s="38" t="s">
        <v>34</v>
      </c>
      <c r="J39" s="39"/>
    </row>
    <row r="40" spans="1:12" ht="31.5">
      <c r="A40" s="68"/>
      <c r="B40" s="163"/>
      <c r="C40" s="35" t="s">
        <v>12</v>
      </c>
      <c r="D40" s="35">
        <f>COUNTIFS(D6:D35,"Nam",F6:F35,"BT")</f>
        <v>14</v>
      </c>
      <c r="E40" s="35">
        <f>COUNTIFS($F$6:$F$35,"BT",$D$6:$D$35,"Nữ")</f>
        <v>16</v>
      </c>
      <c r="F40" s="35">
        <f>SUM(D40:E40)</f>
        <v>30</v>
      </c>
      <c r="G40" s="35">
        <f>ROUND((F40/30*100),1)</f>
        <v>100</v>
      </c>
      <c r="H40" s="40"/>
      <c r="I40" s="41" t="s">
        <v>12</v>
      </c>
      <c r="J40" s="42" t="s">
        <v>35</v>
      </c>
    </row>
    <row r="41" spans="1:12" ht="47.25">
      <c r="A41" s="68"/>
      <c r="B41" s="163"/>
      <c r="C41" s="35" t="s">
        <v>36</v>
      </c>
      <c r="D41" s="35">
        <f>COUNTIFS($F$6:$F$35,"TC.N",$D$6:$D$35,"Nam")</f>
        <v>0</v>
      </c>
      <c r="E41" s="35">
        <f>COUNTIFS($F$6:$F$35,"TC.N",$D$6:$D$35,"Nữ")</f>
        <v>0</v>
      </c>
      <c r="F41" s="35">
        <f t="shared" ref="F41:F50" si="0">SUM(D41:E41)</f>
        <v>0</v>
      </c>
      <c r="G41" s="35">
        <f>ROUND((F41/30*100),1)</f>
        <v>0</v>
      </c>
      <c r="H41" s="40"/>
      <c r="I41" s="41" t="s">
        <v>36</v>
      </c>
      <c r="J41" s="42" t="s">
        <v>37</v>
      </c>
    </row>
    <row r="42" spans="1:12" ht="15.75">
      <c r="A42" s="68"/>
      <c r="B42" s="164"/>
      <c r="C42" s="35" t="s">
        <v>24</v>
      </c>
      <c r="D42" s="35">
        <f>COUNTIFS($F$6:$F$35,"TC",$D$6:$D$35,"Nam")</f>
        <v>0</v>
      </c>
      <c r="E42" s="35">
        <f>COUNTIFS($F$6:$F$35,"TC",$D$6:$D$35,"Nữ")</f>
        <v>0</v>
      </c>
      <c r="F42" s="35">
        <f t="shared" si="0"/>
        <v>0</v>
      </c>
      <c r="G42" s="35">
        <f>ROUND((F42/30*100),1)</f>
        <v>0</v>
      </c>
      <c r="H42" s="40"/>
      <c r="I42" s="41" t="s">
        <v>24</v>
      </c>
      <c r="J42" s="42" t="s">
        <v>38</v>
      </c>
    </row>
    <row r="43" spans="1:12" ht="15.75">
      <c r="A43" s="68"/>
      <c r="B43" s="60" t="s">
        <v>32</v>
      </c>
      <c r="C43" s="35"/>
      <c r="D43" s="35">
        <f>SUM(D40:D42)</f>
        <v>14</v>
      </c>
      <c r="E43" s="35">
        <f>SUM(E40:E42)</f>
        <v>16</v>
      </c>
      <c r="F43" s="35">
        <f>SUM(F40:F42)</f>
        <v>30</v>
      </c>
      <c r="G43" s="35">
        <f>SUM(G40:G42)</f>
        <v>100</v>
      </c>
      <c r="H43" s="40"/>
      <c r="I43" s="69" t="s">
        <v>13</v>
      </c>
      <c r="J43" s="42" t="s">
        <v>39</v>
      </c>
    </row>
    <row r="44" spans="1:12" ht="15.75">
      <c r="A44" s="68"/>
      <c r="B44" s="165" t="s">
        <v>40</v>
      </c>
      <c r="C44" s="35" t="s">
        <v>12</v>
      </c>
      <c r="D44" s="35">
        <f>COUNTIFS($H$6:$H$35,"BT",$D$6:$D$35,"Nam")</f>
        <v>7</v>
      </c>
      <c r="E44" s="35">
        <f>COUNTIFS($H$6:$H$35,"BT",$D$6:$D$35,"Nữ")</f>
        <v>14</v>
      </c>
      <c r="F44" s="35">
        <f>SUM(D44:E44)</f>
        <v>21</v>
      </c>
      <c r="G44" s="35">
        <f t="shared" ref="G44:G50" si="1">ROUND((F44/30*100),1)</f>
        <v>70</v>
      </c>
      <c r="H44" s="40"/>
      <c r="I44" s="69" t="s">
        <v>41</v>
      </c>
      <c r="J44" s="42" t="s">
        <v>42</v>
      </c>
    </row>
    <row r="45" spans="1:12" ht="47.25">
      <c r="A45" s="68"/>
      <c r="B45" s="166"/>
      <c r="C45" s="35" t="s">
        <v>13</v>
      </c>
      <c r="D45" s="35">
        <f>COUNTIFS($H$6:$H$35,"BP",$D$6:$D$35,"Nam")</f>
        <v>4</v>
      </c>
      <c r="E45" s="35">
        <f>COUNTIFS($H$6:$H$35,"BP",$D$6:$D$35,"Nữ")</f>
        <v>1</v>
      </c>
      <c r="F45" s="35">
        <f t="shared" si="0"/>
        <v>5</v>
      </c>
      <c r="G45" s="35">
        <f t="shared" si="1"/>
        <v>16.7</v>
      </c>
      <c r="H45" s="40"/>
      <c r="I45" s="41" t="s">
        <v>43</v>
      </c>
      <c r="J45" s="42" t="s">
        <v>44</v>
      </c>
    </row>
    <row r="46" spans="1:12" ht="15.75">
      <c r="A46" s="68"/>
      <c r="B46" s="166"/>
      <c r="C46" s="35" t="s">
        <v>41</v>
      </c>
      <c r="D46" s="35">
        <f>COUNTIFS($H$6:$H$35,"Th.C",$D$6:$D$35,"Nam")</f>
        <v>3</v>
      </c>
      <c r="E46" s="35">
        <f>COUNTIFS($H$6:$H$28,"Th.C",$D$6:$D$28,"Nữ")</f>
        <v>0</v>
      </c>
      <c r="F46" s="35">
        <f t="shared" si="0"/>
        <v>3</v>
      </c>
      <c r="G46" s="35">
        <f t="shared" si="1"/>
        <v>10</v>
      </c>
      <c r="H46" s="40"/>
      <c r="I46" s="44" t="s">
        <v>25</v>
      </c>
      <c r="J46" s="41" t="s">
        <v>45</v>
      </c>
    </row>
    <row r="47" spans="1:12" ht="15.75">
      <c r="A47" s="68"/>
      <c r="B47" s="166"/>
      <c r="C47" s="35" t="s">
        <v>43</v>
      </c>
      <c r="D47" s="35">
        <f>COUNTIFS($H$6:$H$35,"NC.N",$D$6:$D$35,"Nam")</f>
        <v>0</v>
      </c>
      <c r="E47" s="35">
        <f>COUNTIFS($H$6:$H$35,"NC.N",$D$6:$D$35,"Nữ")</f>
        <v>0</v>
      </c>
      <c r="F47" s="35">
        <f t="shared" si="0"/>
        <v>0</v>
      </c>
      <c r="G47" s="35">
        <f t="shared" si="1"/>
        <v>0</v>
      </c>
      <c r="H47" s="40"/>
      <c r="I47" s="44" t="s">
        <v>46</v>
      </c>
      <c r="J47" s="44" t="s">
        <v>47</v>
      </c>
    </row>
    <row r="48" spans="1:12" ht="47.25">
      <c r="A48" s="68"/>
      <c r="B48" s="166"/>
      <c r="C48" s="35" t="s">
        <v>25</v>
      </c>
      <c r="D48" s="35">
        <f>COUNTIFS($H$6:$H$35,"NC",$D$6:$D$35,"Nam")</f>
        <v>0</v>
      </c>
      <c r="E48" s="35">
        <f>COUNTIFS($H$6:$H$35,"NC",$D$6:$D$35,"Nữ")</f>
        <v>0</v>
      </c>
      <c r="F48" s="35">
        <f>SUM(D48:E48)</f>
        <v>0</v>
      </c>
      <c r="G48" s="35">
        <f t="shared" si="1"/>
        <v>0</v>
      </c>
      <c r="H48" s="40"/>
      <c r="I48" s="70" t="s">
        <v>48</v>
      </c>
      <c r="J48" s="42" t="s">
        <v>49</v>
      </c>
    </row>
    <row r="49" spans="1:10" ht="15.75">
      <c r="A49" s="68"/>
      <c r="B49" s="166"/>
      <c r="C49" s="35" t="s">
        <v>46</v>
      </c>
      <c r="D49" s="35">
        <f>COUNTIFS($H$6:$H$35,"GC",$D$6:$D$35,"Nam")</f>
        <v>0</v>
      </c>
      <c r="E49" s="35">
        <f>COUNTIFS($H$6:$H$35,"GC",$D$6:$D$35,"Nữ")</f>
        <v>0</v>
      </c>
      <c r="F49" s="35">
        <f t="shared" si="0"/>
        <v>0</v>
      </c>
      <c r="G49" s="35">
        <f t="shared" si="1"/>
        <v>0</v>
      </c>
      <c r="H49" s="40"/>
      <c r="I49" s="47"/>
      <c r="J49" s="71"/>
    </row>
    <row r="50" spans="1:10" ht="15.75">
      <c r="A50" s="46"/>
      <c r="B50" s="167"/>
      <c r="C50" s="43" t="s">
        <v>48</v>
      </c>
      <c r="D50" s="35">
        <f>COUNTIFS($H$6:$H$35,"GC.N",$D$6:$D$35,"Nam")</f>
        <v>0</v>
      </c>
      <c r="E50" s="35">
        <f>COUNTIFS($H$6:$H$35,"GC.N",$D$6:$D$35,"Nữ")</f>
        <v>1</v>
      </c>
      <c r="F50" s="35">
        <f t="shared" si="0"/>
        <v>1</v>
      </c>
      <c r="G50" s="35">
        <f t="shared" si="1"/>
        <v>3.3</v>
      </c>
      <c r="H50" s="40"/>
      <c r="I50" s="47"/>
      <c r="J50" s="71"/>
    </row>
    <row r="51" spans="1:10" ht="15.75">
      <c r="A51" s="46"/>
      <c r="B51" s="60" t="s">
        <v>32</v>
      </c>
      <c r="C51" s="43"/>
      <c r="D51" s="72">
        <f>SUM(D44:D50)</f>
        <v>14</v>
      </c>
      <c r="E51" s="72">
        <f>SUM(E44:E50)</f>
        <v>16</v>
      </c>
      <c r="F51" s="72">
        <f>SUM(F44:F50)</f>
        <v>30</v>
      </c>
      <c r="G51" s="35">
        <f>SUM(G44:G50)</f>
        <v>100</v>
      </c>
      <c r="H51" s="73"/>
      <c r="I51" s="74"/>
      <c r="J51" s="71"/>
    </row>
    <row r="52" spans="1:10" ht="15.75">
      <c r="A52" s="46"/>
      <c r="B52" s="46"/>
      <c r="F52" s="125"/>
      <c r="G52" s="126"/>
      <c r="H52" s="127" t="s">
        <v>305</v>
      </c>
      <c r="I52" s="127"/>
      <c r="J52" s="128"/>
    </row>
    <row r="53" spans="1:10" ht="15.75">
      <c r="A53" s="46"/>
      <c r="B53" s="46"/>
      <c r="F53" s="45"/>
      <c r="G53" s="47"/>
      <c r="H53" s="74" t="s">
        <v>50</v>
      </c>
      <c r="I53" s="74"/>
      <c r="J53" s="46"/>
    </row>
    <row r="54" spans="1:10" ht="15.75">
      <c r="A54" s="46"/>
      <c r="B54" s="46"/>
      <c r="F54" s="181" t="s">
        <v>293</v>
      </c>
      <c r="G54" s="181"/>
      <c r="H54" s="181"/>
      <c r="I54" s="181"/>
      <c r="J54" s="181"/>
    </row>
    <row r="55" spans="1:10" ht="15.75">
      <c r="A55" s="46"/>
      <c r="B55" s="46"/>
      <c r="F55" s="181" t="s">
        <v>94</v>
      </c>
      <c r="G55" s="181"/>
      <c r="H55" s="181"/>
      <c r="I55" s="181"/>
      <c r="J55" s="181"/>
    </row>
  </sheetData>
  <sortState ref="A6:L36">
    <sortCondition ref="C6:C36"/>
  </sortState>
  <mergeCells count="17">
    <mergeCell ref="F54:J54"/>
    <mergeCell ref="F55:J55"/>
    <mergeCell ref="A38:G38"/>
    <mergeCell ref="B39:B42"/>
    <mergeCell ref="B44:B50"/>
    <mergeCell ref="A36:E36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8000000000000003" right="0.2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I25" sqref="I25"/>
    </sheetView>
  </sheetViews>
  <sheetFormatPr defaultRowHeight="15"/>
  <cols>
    <col min="1" max="1" width="7.42578125" customWidth="1"/>
    <col min="2" max="2" width="23" customWidth="1"/>
    <col min="3" max="3" width="7" bestFit="1" customWidth="1"/>
    <col min="4" max="4" width="7.42578125" customWidth="1"/>
    <col min="5" max="5" width="8" customWidth="1"/>
    <col min="6" max="6" width="7.28515625" customWidth="1"/>
    <col min="7" max="8" width="7.5703125" customWidth="1"/>
  </cols>
  <sheetData>
    <row r="1" spans="1:12" ht="20.25">
      <c r="A1" s="152" t="s">
        <v>73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ht="18.75">
      <c r="A2" s="153" t="s">
        <v>74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20.25" customHeight="1">
      <c r="A3" s="146" t="s">
        <v>2</v>
      </c>
      <c r="B3" s="146" t="s">
        <v>3</v>
      </c>
      <c r="C3" s="154" t="s">
        <v>4</v>
      </c>
      <c r="D3" s="157" t="s">
        <v>5</v>
      </c>
      <c r="E3" s="158" t="s">
        <v>6</v>
      </c>
      <c r="F3" s="157" t="s">
        <v>7</v>
      </c>
      <c r="G3" s="158" t="s">
        <v>8</v>
      </c>
      <c r="H3" s="157" t="s">
        <v>7</v>
      </c>
      <c r="I3" s="149" t="s">
        <v>9</v>
      </c>
      <c r="J3" s="1"/>
      <c r="K3" s="49"/>
      <c r="L3" s="49"/>
    </row>
    <row r="4" spans="1:12" ht="18.75">
      <c r="A4" s="147"/>
      <c r="B4" s="147"/>
      <c r="C4" s="155"/>
      <c r="D4" s="147"/>
      <c r="E4" s="159"/>
      <c r="F4" s="147"/>
      <c r="G4" s="159"/>
      <c r="H4" s="147"/>
      <c r="I4" s="150"/>
      <c r="J4" s="2"/>
      <c r="K4" s="49"/>
      <c r="L4" s="49"/>
    </row>
    <row r="5" spans="1:12" ht="18">
      <c r="A5" s="148"/>
      <c r="B5" s="148"/>
      <c r="C5" s="156"/>
      <c r="D5" s="148"/>
      <c r="E5" s="160"/>
      <c r="F5" s="148"/>
      <c r="G5" s="160"/>
      <c r="H5" s="148"/>
      <c r="I5" s="150"/>
      <c r="J5" s="3"/>
      <c r="K5" s="56"/>
      <c r="L5" s="49"/>
    </row>
    <row r="6" spans="1:12" s="48" customFormat="1" ht="15" customHeight="1">
      <c r="A6" s="11">
        <v>1</v>
      </c>
      <c r="B6" s="104" t="s">
        <v>163</v>
      </c>
      <c r="C6" s="110">
        <v>1</v>
      </c>
      <c r="D6" s="110" t="s">
        <v>11</v>
      </c>
      <c r="E6" s="111">
        <v>109</v>
      </c>
      <c r="F6" s="80" t="s">
        <v>12</v>
      </c>
      <c r="G6" s="111">
        <v>21</v>
      </c>
      <c r="H6" s="80" t="s">
        <v>41</v>
      </c>
      <c r="I6" s="76"/>
      <c r="J6" s="5"/>
      <c r="K6" s="56"/>
      <c r="L6" s="49"/>
    </row>
    <row r="7" spans="1:12" s="48" customFormat="1" ht="15" customHeight="1">
      <c r="A7" s="11">
        <v>2</v>
      </c>
      <c r="B7" s="104" t="s">
        <v>170</v>
      </c>
      <c r="C7" s="110">
        <v>1</v>
      </c>
      <c r="D7" s="110" t="s">
        <v>11</v>
      </c>
      <c r="E7" s="117">
        <v>117</v>
      </c>
      <c r="F7" s="80" t="s">
        <v>12</v>
      </c>
      <c r="G7" s="111">
        <v>29</v>
      </c>
      <c r="H7" s="80" t="s">
        <v>13</v>
      </c>
      <c r="I7" s="76"/>
      <c r="J7" s="5"/>
      <c r="K7" s="56"/>
      <c r="L7" s="49"/>
    </row>
    <row r="8" spans="1:12" s="48" customFormat="1" ht="15" customHeight="1">
      <c r="A8" s="11">
        <v>3</v>
      </c>
      <c r="B8" s="104" t="s">
        <v>177</v>
      </c>
      <c r="C8" s="110">
        <v>1</v>
      </c>
      <c r="D8" s="110" t="s">
        <v>14</v>
      </c>
      <c r="E8" s="111">
        <v>111</v>
      </c>
      <c r="F8" s="80" t="s">
        <v>12</v>
      </c>
      <c r="G8" s="111">
        <v>18.5</v>
      </c>
      <c r="H8" s="80" t="s">
        <v>12</v>
      </c>
      <c r="I8" s="76"/>
      <c r="J8" s="5"/>
      <c r="K8" s="56"/>
      <c r="L8" s="49"/>
    </row>
    <row r="9" spans="1:12" s="48" customFormat="1" ht="15" customHeight="1">
      <c r="A9" s="11">
        <v>5</v>
      </c>
      <c r="B9" s="104" t="s">
        <v>88</v>
      </c>
      <c r="C9" s="110">
        <v>1</v>
      </c>
      <c r="D9" s="111" t="s">
        <v>11</v>
      </c>
      <c r="E9" s="111">
        <v>115</v>
      </c>
      <c r="F9" s="80" t="s">
        <v>12</v>
      </c>
      <c r="G9" s="111">
        <v>19</v>
      </c>
      <c r="H9" s="80" t="s">
        <v>12</v>
      </c>
      <c r="I9" s="76"/>
      <c r="J9" s="5"/>
      <c r="K9" s="56"/>
      <c r="L9" s="51"/>
    </row>
    <row r="10" spans="1:12" s="48" customFormat="1" ht="15" customHeight="1">
      <c r="A10" s="11">
        <v>6</v>
      </c>
      <c r="B10" s="104" t="s">
        <v>173</v>
      </c>
      <c r="C10" s="110">
        <v>2</v>
      </c>
      <c r="D10" s="110" t="s">
        <v>11</v>
      </c>
      <c r="E10" s="111">
        <v>121</v>
      </c>
      <c r="F10" s="80" t="s">
        <v>12</v>
      </c>
      <c r="G10" s="111">
        <v>23</v>
      </c>
      <c r="H10" s="80" t="s">
        <v>12</v>
      </c>
      <c r="I10" s="76"/>
      <c r="J10" s="5"/>
      <c r="K10" s="56"/>
      <c r="L10" s="49"/>
    </row>
    <row r="11" spans="1:12" s="48" customFormat="1" ht="15" customHeight="1">
      <c r="A11" s="11">
        <v>7</v>
      </c>
      <c r="B11" s="104" t="s">
        <v>180</v>
      </c>
      <c r="C11" s="110">
        <v>2</v>
      </c>
      <c r="D11" s="110" t="s">
        <v>14</v>
      </c>
      <c r="E11" s="117">
        <v>114</v>
      </c>
      <c r="F11" s="80" t="s">
        <v>12</v>
      </c>
      <c r="G11" s="111">
        <v>18</v>
      </c>
      <c r="H11" s="80" t="s">
        <v>12</v>
      </c>
      <c r="I11" s="76"/>
      <c r="J11" s="5"/>
      <c r="K11" s="56"/>
      <c r="L11" s="49"/>
    </row>
    <row r="12" spans="1:12" s="48" customFormat="1" ht="15" customHeight="1">
      <c r="A12" s="11">
        <v>8</v>
      </c>
      <c r="B12" s="4" t="s">
        <v>193</v>
      </c>
      <c r="C12" s="111">
        <v>2</v>
      </c>
      <c r="D12" s="111" t="s">
        <v>14</v>
      </c>
      <c r="E12" s="111">
        <v>120</v>
      </c>
      <c r="F12" s="80" t="s">
        <v>12</v>
      </c>
      <c r="G12" s="111">
        <v>32</v>
      </c>
      <c r="H12" s="80" t="s">
        <v>13</v>
      </c>
      <c r="I12" s="76"/>
      <c r="J12" s="5"/>
      <c r="K12" s="56"/>
      <c r="L12" s="51"/>
    </row>
    <row r="13" spans="1:12" s="48" customFormat="1" ht="15" customHeight="1">
      <c r="A13" s="11">
        <v>9</v>
      </c>
      <c r="B13" s="104" t="s">
        <v>167</v>
      </c>
      <c r="C13" s="110">
        <v>3</v>
      </c>
      <c r="D13" s="110" t="s">
        <v>11</v>
      </c>
      <c r="E13" s="111">
        <v>122</v>
      </c>
      <c r="F13" s="80" t="s">
        <v>12</v>
      </c>
      <c r="G13" s="111">
        <v>28</v>
      </c>
      <c r="H13" s="80" t="s">
        <v>13</v>
      </c>
      <c r="I13" s="76"/>
      <c r="J13" s="5"/>
      <c r="K13" s="56"/>
      <c r="L13" s="49"/>
    </row>
    <row r="14" spans="1:12" s="48" customFormat="1" ht="15" customHeight="1">
      <c r="A14" s="11">
        <v>10</v>
      </c>
      <c r="B14" s="104" t="s">
        <v>182</v>
      </c>
      <c r="C14" s="110">
        <v>3</v>
      </c>
      <c r="D14" s="110" t="s">
        <v>14</v>
      </c>
      <c r="E14" s="111">
        <v>113</v>
      </c>
      <c r="F14" s="80" t="s">
        <v>12</v>
      </c>
      <c r="G14" s="111">
        <v>20</v>
      </c>
      <c r="H14" s="80" t="s">
        <v>12</v>
      </c>
      <c r="I14" s="76"/>
      <c r="J14" s="5"/>
      <c r="K14" s="56"/>
      <c r="L14" s="49"/>
    </row>
    <row r="15" spans="1:12" s="48" customFormat="1" ht="15" customHeight="1">
      <c r="A15" s="11">
        <v>11</v>
      </c>
      <c r="B15" s="4" t="s">
        <v>190</v>
      </c>
      <c r="C15" s="111">
        <v>3</v>
      </c>
      <c r="D15" s="111" t="s">
        <v>14</v>
      </c>
      <c r="E15" s="111">
        <v>117</v>
      </c>
      <c r="F15" s="80" t="s">
        <v>12</v>
      </c>
      <c r="G15" s="111">
        <v>24</v>
      </c>
      <c r="H15" s="80" t="s">
        <v>12</v>
      </c>
      <c r="I15" s="76"/>
      <c r="J15" s="5"/>
      <c r="K15" s="56"/>
      <c r="L15" s="51"/>
    </row>
    <row r="16" spans="1:12" s="48" customFormat="1" ht="15" customHeight="1">
      <c r="A16" s="11">
        <v>12</v>
      </c>
      <c r="B16" s="4" t="s">
        <v>191</v>
      </c>
      <c r="C16" s="111">
        <v>3</v>
      </c>
      <c r="D16" s="111" t="s">
        <v>14</v>
      </c>
      <c r="E16" s="111">
        <v>112</v>
      </c>
      <c r="F16" s="80" t="s">
        <v>12</v>
      </c>
      <c r="G16" s="111">
        <v>17</v>
      </c>
      <c r="H16" s="80" t="s">
        <v>12</v>
      </c>
      <c r="I16" s="76"/>
      <c r="J16" s="5"/>
      <c r="K16" s="56"/>
      <c r="L16" s="51"/>
    </row>
    <row r="17" spans="1:12" s="48" customFormat="1" ht="15" customHeight="1">
      <c r="A17" s="11">
        <v>13</v>
      </c>
      <c r="B17" s="104" t="s">
        <v>164</v>
      </c>
      <c r="C17" s="110">
        <v>4</v>
      </c>
      <c r="D17" s="110" t="s">
        <v>11</v>
      </c>
      <c r="E17" s="111">
        <v>122</v>
      </c>
      <c r="F17" s="80" t="s">
        <v>12</v>
      </c>
      <c r="G17" s="111">
        <v>29</v>
      </c>
      <c r="H17" s="80" t="s">
        <v>13</v>
      </c>
      <c r="I17" s="76"/>
      <c r="J17" s="5"/>
      <c r="K17" s="56"/>
      <c r="L17" s="49"/>
    </row>
    <row r="18" spans="1:12" s="48" customFormat="1" ht="15" customHeight="1">
      <c r="A18" s="11">
        <v>14</v>
      </c>
      <c r="B18" s="104" t="s">
        <v>166</v>
      </c>
      <c r="C18" s="110">
        <v>4</v>
      </c>
      <c r="D18" s="110" t="s">
        <v>11</v>
      </c>
      <c r="E18" s="111">
        <v>109</v>
      </c>
      <c r="F18" s="80" t="s">
        <v>12</v>
      </c>
      <c r="G18" s="111">
        <v>17</v>
      </c>
      <c r="H18" s="80" t="s">
        <v>12</v>
      </c>
      <c r="I18" s="76"/>
      <c r="J18" s="5"/>
      <c r="K18" s="56"/>
      <c r="L18" s="49"/>
    </row>
    <row r="19" spans="1:12" s="48" customFormat="1" ht="15" customHeight="1">
      <c r="A19" s="11">
        <v>15</v>
      </c>
      <c r="B19" s="4" t="s">
        <v>188</v>
      </c>
      <c r="C19" s="111">
        <v>4</v>
      </c>
      <c r="D19" s="111" t="s">
        <v>11</v>
      </c>
      <c r="E19" s="111">
        <v>123</v>
      </c>
      <c r="F19" s="80" t="s">
        <v>12</v>
      </c>
      <c r="G19" s="111">
        <v>29</v>
      </c>
      <c r="H19" s="80" t="s">
        <v>13</v>
      </c>
      <c r="I19" s="76"/>
      <c r="J19" s="5"/>
      <c r="K19" s="56"/>
      <c r="L19" s="51"/>
    </row>
    <row r="20" spans="1:12" s="48" customFormat="1" ht="15" customHeight="1">
      <c r="A20" s="11">
        <v>16</v>
      </c>
      <c r="B20" s="104" t="s">
        <v>65</v>
      </c>
      <c r="C20" s="110">
        <v>5</v>
      </c>
      <c r="D20" s="110" t="s">
        <v>14</v>
      </c>
      <c r="E20" s="117">
        <v>114</v>
      </c>
      <c r="F20" s="80" t="s">
        <v>12</v>
      </c>
      <c r="G20" s="111">
        <v>22</v>
      </c>
      <c r="H20" s="80" t="s">
        <v>12</v>
      </c>
      <c r="I20" s="76"/>
      <c r="J20" s="5"/>
      <c r="K20" s="56"/>
      <c r="L20" s="49"/>
    </row>
    <row r="21" spans="1:12" s="48" customFormat="1" ht="15" customHeight="1">
      <c r="A21" s="11">
        <v>17</v>
      </c>
      <c r="B21" s="104" t="s">
        <v>179</v>
      </c>
      <c r="C21" s="110">
        <v>5</v>
      </c>
      <c r="D21" s="110" t="s">
        <v>14</v>
      </c>
      <c r="E21" s="117">
        <v>107</v>
      </c>
      <c r="F21" s="80" t="s">
        <v>12</v>
      </c>
      <c r="G21" s="111">
        <v>16</v>
      </c>
      <c r="H21" s="80" t="s">
        <v>12</v>
      </c>
      <c r="I21" s="76"/>
      <c r="J21" s="5"/>
      <c r="K21" s="56"/>
      <c r="L21" s="49"/>
    </row>
    <row r="22" spans="1:12" s="48" customFormat="1" ht="15" customHeight="1">
      <c r="A22" s="11">
        <v>18</v>
      </c>
      <c r="B22" s="104" t="s">
        <v>89</v>
      </c>
      <c r="C22" s="110">
        <v>5</v>
      </c>
      <c r="D22" s="110" t="s">
        <v>11</v>
      </c>
      <c r="E22" s="80">
        <v>119</v>
      </c>
      <c r="F22" s="80" t="s">
        <v>12</v>
      </c>
      <c r="G22" s="80">
        <v>27</v>
      </c>
      <c r="H22" s="80" t="s">
        <v>41</v>
      </c>
      <c r="I22" s="76"/>
      <c r="J22" s="5"/>
      <c r="K22" s="56"/>
      <c r="L22" s="50"/>
    </row>
    <row r="23" spans="1:12" s="48" customFormat="1" ht="15" customHeight="1">
      <c r="A23" s="11">
        <v>19</v>
      </c>
      <c r="B23" s="104" t="s">
        <v>171</v>
      </c>
      <c r="C23" s="110">
        <v>6</v>
      </c>
      <c r="D23" s="110" t="s">
        <v>11</v>
      </c>
      <c r="E23" s="117">
        <v>112</v>
      </c>
      <c r="F23" s="80" t="s">
        <v>12</v>
      </c>
      <c r="G23" s="111">
        <v>18</v>
      </c>
      <c r="H23" s="80" t="s">
        <v>12</v>
      </c>
      <c r="I23" s="76"/>
      <c r="J23" s="5"/>
      <c r="K23" s="56"/>
      <c r="L23" s="49"/>
    </row>
    <row r="24" spans="1:12" s="48" customFormat="1" ht="15" customHeight="1">
      <c r="A24" s="11">
        <v>20</v>
      </c>
      <c r="B24" s="104" t="s">
        <v>172</v>
      </c>
      <c r="C24" s="110">
        <v>6</v>
      </c>
      <c r="D24" s="110" t="s">
        <v>11</v>
      </c>
      <c r="E24" s="111">
        <v>128</v>
      </c>
      <c r="F24" s="80" t="s">
        <v>12</v>
      </c>
      <c r="G24" s="111">
        <v>34</v>
      </c>
      <c r="H24" s="80" t="s">
        <v>41</v>
      </c>
      <c r="I24" s="76"/>
      <c r="J24" s="5"/>
      <c r="K24" s="56"/>
      <c r="L24" s="49"/>
    </row>
    <row r="25" spans="1:12" s="48" customFormat="1" ht="15" customHeight="1">
      <c r="A25" s="11">
        <v>21</v>
      </c>
      <c r="B25" s="104" t="s">
        <v>178</v>
      </c>
      <c r="C25" s="110">
        <v>6</v>
      </c>
      <c r="D25" s="110" t="s">
        <v>14</v>
      </c>
      <c r="E25" s="111">
        <v>125</v>
      </c>
      <c r="F25" s="80" t="s">
        <v>12</v>
      </c>
      <c r="G25" s="111">
        <v>36</v>
      </c>
      <c r="H25" s="80" t="s">
        <v>13</v>
      </c>
      <c r="I25" s="76"/>
      <c r="J25" s="5"/>
      <c r="K25" s="56"/>
      <c r="L25" s="49"/>
    </row>
    <row r="26" spans="1:12" s="48" customFormat="1" ht="15" customHeight="1">
      <c r="A26" s="11">
        <v>22</v>
      </c>
      <c r="B26" s="104" t="s">
        <v>175</v>
      </c>
      <c r="C26" s="110">
        <v>7</v>
      </c>
      <c r="D26" s="110" t="s">
        <v>14</v>
      </c>
      <c r="E26" s="111">
        <v>123</v>
      </c>
      <c r="F26" s="80" t="s">
        <v>12</v>
      </c>
      <c r="G26" s="111">
        <v>31</v>
      </c>
      <c r="H26" s="80" t="s">
        <v>13</v>
      </c>
      <c r="I26" s="76"/>
      <c r="J26" s="5"/>
      <c r="K26" s="56"/>
      <c r="L26" s="49"/>
    </row>
    <row r="27" spans="1:12" s="48" customFormat="1" ht="15" customHeight="1">
      <c r="A27" s="11">
        <v>23</v>
      </c>
      <c r="B27" s="4" t="s">
        <v>187</v>
      </c>
      <c r="C27" s="111">
        <v>7</v>
      </c>
      <c r="D27" s="111" t="s">
        <v>11</v>
      </c>
      <c r="E27" s="111">
        <v>114</v>
      </c>
      <c r="F27" s="80" t="s">
        <v>12</v>
      </c>
      <c r="G27" s="111">
        <v>18</v>
      </c>
      <c r="H27" s="80" t="s">
        <v>12</v>
      </c>
      <c r="I27" s="76"/>
      <c r="J27" s="5"/>
      <c r="K27" s="56"/>
      <c r="L27" s="51"/>
    </row>
    <row r="28" spans="1:12" s="48" customFormat="1" ht="15" customHeight="1">
      <c r="A28" s="11">
        <v>24</v>
      </c>
      <c r="B28" s="4" t="s">
        <v>192</v>
      </c>
      <c r="C28" s="111">
        <v>7</v>
      </c>
      <c r="D28" s="111" t="s">
        <v>14</v>
      </c>
      <c r="E28" s="111">
        <v>107</v>
      </c>
      <c r="F28" s="80" t="s">
        <v>12</v>
      </c>
      <c r="G28" s="111">
        <v>30</v>
      </c>
      <c r="H28" s="80" t="s">
        <v>13</v>
      </c>
      <c r="I28" s="76"/>
      <c r="J28" s="5"/>
      <c r="K28" s="56"/>
      <c r="L28" s="51"/>
    </row>
    <row r="29" spans="1:12" s="48" customFormat="1" ht="15" customHeight="1">
      <c r="A29" s="11">
        <v>25</v>
      </c>
      <c r="B29" s="104" t="s">
        <v>181</v>
      </c>
      <c r="C29" s="110">
        <v>8</v>
      </c>
      <c r="D29" s="110" t="s">
        <v>14</v>
      </c>
      <c r="E29" s="111">
        <v>111</v>
      </c>
      <c r="F29" s="80" t="s">
        <v>12</v>
      </c>
      <c r="G29" s="111">
        <v>17</v>
      </c>
      <c r="H29" s="80" t="s">
        <v>12</v>
      </c>
      <c r="I29" s="76"/>
      <c r="J29" s="5"/>
      <c r="K29" s="56"/>
      <c r="L29" s="49"/>
    </row>
    <row r="30" spans="1:12" s="48" customFormat="1" ht="15" customHeight="1">
      <c r="A30" s="11">
        <v>26</v>
      </c>
      <c r="B30" s="4" t="s">
        <v>189</v>
      </c>
      <c r="C30" s="111">
        <v>8</v>
      </c>
      <c r="D30" s="111" t="s">
        <v>11</v>
      </c>
      <c r="E30" s="111">
        <v>110</v>
      </c>
      <c r="F30" s="80" t="s">
        <v>12</v>
      </c>
      <c r="G30" s="111">
        <v>24</v>
      </c>
      <c r="H30" s="80" t="s">
        <v>13</v>
      </c>
      <c r="I30" s="76"/>
      <c r="J30" s="5"/>
      <c r="K30" s="56"/>
      <c r="L30" s="51"/>
    </row>
    <row r="31" spans="1:12" s="48" customFormat="1" ht="15" customHeight="1">
      <c r="A31" s="11">
        <v>27</v>
      </c>
      <c r="B31" s="104" t="s">
        <v>165</v>
      </c>
      <c r="C31" s="110">
        <v>9</v>
      </c>
      <c r="D31" s="110" t="s">
        <v>11</v>
      </c>
      <c r="E31" s="117">
        <v>127</v>
      </c>
      <c r="F31" s="80" t="s">
        <v>12</v>
      </c>
      <c r="G31" s="111">
        <v>37</v>
      </c>
      <c r="H31" s="80" t="s">
        <v>13</v>
      </c>
      <c r="I31" s="76"/>
      <c r="J31" s="5"/>
      <c r="K31" s="56"/>
      <c r="L31" s="49"/>
    </row>
    <row r="32" spans="1:12" s="48" customFormat="1" ht="15" customHeight="1">
      <c r="A32" s="11">
        <v>28</v>
      </c>
      <c r="B32" s="104" t="s">
        <v>183</v>
      </c>
      <c r="C32" s="110">
        <v>9</v>
      </c>
      <c r="D32" s="110" t="s">
        <v>14</v>
      </c>
      <c r="E32" s="111">
        <v>110</v>
      </c>
      <c r="F32" s="80" t="s">
        <v>12</v>
      </c>
      <c r="G32" s="111">
        <v>16</v>
      </c>
      <c r="H32" s="80" t="s">
        <v>12</v>
      </c>
      <c r="I32" s="76"/>
      <c r="J32" s="5"/>
      <c r="K32" s="56"/>
      <c r="L32" s="49"/>
    </row>
    <row r="33" spans="1:12" ht="15" customHeight="1">
      <c r="A33" s="11">
        <v>29</v>
      </c>
      <c r="B33" s="104" t="s">
        <v>185</v>
      </c>
      <c r="C33" s="110">
        <v>9</v>
      </c>
      <c r="D33" s="110" t="s">
        <v>14</v>
      </c>
      <c r="E33" s="111">
        <v>116</v>
      </c>
      <c r="F33" s="80" t="s">
        <v>12</v>
      </c>
      <c r="G33" s="111">
        <v>23</v>
      </c>
      <c r="H33" s="80" t="s">
        <v>12</v>
      </c>
      <c r="I33" s="76"/>
      <c r="J33" s="5"/>
      <c r="K33" s="56"/>
      <c r="L33" s="50"/>
    </row>
    <row r="34" spans="1:12" ht="15" customHeight="1">
      <c r="A34" s="11">
        <v>30</v>
      </c>
      <c r="B34" s="104" t="s">
        <v>174</v>
      </c>
      <c r="C34" s="110">
        <v>10</v>
      </c>
      <c r="D34" s="110" t="s">
        <v>11</v>
      </c>
      <c r="E34" s="111">
        <v>113</v>
      </c>
      <c r="F34" s="80" t="s">
        <v>12</v>
      </c>
      <c r="G34" s="111">
        <v>22</v>
      </c>
      <c r="H34" s="80" t="s">
        <v>41</v>
      </c>
      <c r="I34" s="76"/>
      <c r="J34" s="5"/>
      <c r="K34" s="56"/>
      <c r="L34" s="49"/>
    </row>
    <row r="35" spans="1:12" ht="15" customHeight="1">
      <c r="A35" s="11">
        <v>31</v>
      </c>
      <c r="B35" s="104" t="s">
        <v>69</v>
      </c>
      <c r="C35" s="110">
        <v>10</v>
      </c>
      <c r="D35" s="110" t="s">
        <v>14</v>
      </c>
      <c r="E35" s="117">
        <v>125</v>
      </c>
      <c r="F35" s="80" t="s">
        <v>12</v>
      </c>
      <c r="G35" s="111">
        <v>31</v>
      </c>
      <c r="H35" s="80" t="s">
        <v>13</v>
      </c>
      <c r="I35" s="76"/>
      <c r="J35" s="5"/>
      <c r="K35" s="56"/>
      <c r="L35" s="49"/>
    </row>
    <row r="36" spans="1:12" ht="15" customHeight="1">
      <c r="A36" s="11">
        <v>32</v>
      </c>
      <c r="B36" s="4" t="s">
        <v>186</v>
      </c>
      <c r="C36" s="111">
        <v>10</v>
      </c>
      <c r="D36" s="111" t="s">
        <v>11</v>
      </c>
      <c r="E36" s="111">
        <v>110</v>
      </c>
      <c r="F36" s="80" t="s">
        <v>12</v>
      </c>
      <c r="G36" s="111">
        <v>20</v>
      </c>
      <c r="H36" s="80" t="s">
        <v>41</v>
      </c>
      <c r="I36" s="76"/>
      <c r="J36" s="5"/>
      <c r="K36" s="56"/>
      <c r="L36" s="51"/>
    </row>
    <row r="37" spans="1:12" ht="15" customHeight="1">
      <c r="A37" s="11">
        <v>4</v>
      </c>
      <c r="B37" s="4" t="s">
        <v>195</v>
      </c>
      <c r="C37" s="111">
        <v>11</v>
      </c>
      <c r="D37" s="111" t="s">
        <v>11</v>
      </c>
      <c r="E37" s="111">
        <v>127</v>
      </c>
      <c r="F37" s="80" t="s">
        <v>12</v>
      </c>
      <c r="G37" s="111">
        <v>32</v>
      </c>
      <c r="H37" s="80" t="s">
        <v>13</v>
      </c>
      <c r="I37" s="76"/>
      <c r="J37" s="5"/>
      <c r="K37" s="56"/>
      <c r="L37" s="51"/>
    </row>
    <row r="38" spans="1:12" ht="15" customHeight="1">
      <c r="A38" s="11">
        <v>33</v>
      </c>
      <c r="B38" s="104" t="s">
        <v>168</v>
      </c>
      <c r="C38" s="110">
        <v>11</v>
      </c>
      <c r="D38" s="110" t="s">
        <v>11</v>
      </c>
      <c r="E38" s="111">
        <v>110</v>
      </c>
      <c r="F38" s="80" t="s">
        <v>12</v>
      </c>
      <c r="G38" s="111">
        <v>18</v>
      </c>
      <c r="H38" s="80" t="s">
        <v>12</v>
      </c>
      <c r="I38" s="76"/>
      <c r="J38" s="5"/>
      <c r="K38" s="56"/>
      <c r="L38" s="49"/>
    </row>
    <row r="39" spans="1:12" ht="15" customHeight="1">
      <c r="A39" s="11">
        <v>34</v>
      </c>
      <c r="B39" s="104" t="s">
        <v>169</v>
      </c>
      <c r="C39" s="110">
        <v>11</v>
      </c>
      <c r="D39" s="110" t="s">
        <v>11</v>
      </c>
      <c r="E39" s="117">
        <v>113</v>
      </c>
      <c r="F39" s="80" t="s">
        <v>12</v>
      </c>
      <c r="G39" s="111">
        <v>26</v>
      </c>
      <c r="H39" s="80" t="s">
        <v>13</v>
      </c>
      <c r="I39" s="76"/>
      <c r="J39" s="5"/>
      <c r="K39" s="56"/>
      <c r="L39" s="49"/>
    </row>
    <row r="40" spans="1:12" ht="15" customHeight="1">
      <c r="A40" s="11">
        <v>35</v>
      </c>
      <c r="B40" s="104" t="s">
        <v>176</v>
      </c>
      <c r="C40" s="110">
        <v>11</v>
      </c>
      <c r="D40" s="110" t="s">
        <v>11</v>
      </c>
      <c r="E40" s="111">
        <v>110</v>
      </c>
      <c r="F40" s="80" t="s">
        <v>12</v>
      </c>
      <c r="G40" s="111">
        <v>17</v>
      </c>
      <c r="H40" s="80" t="s">
        <v>12</v>
      </c>
      <c r="I40" s="76"/>
      <c r="J40" s="5"/>
      <c r="K40" s="56"/>
      <c r="L40" s="49"/>
    </row>
    <row r="41" spans="1:12" ht="15" customHeight="1">
      <c r="A41" s="11">
        <v>36</v>
      </c>
      <c r="B41" s="104" t="s">
        <v>184</v>
      </c>
      <c r="C41" s="110">
        <v>11</v>
      </c>
      <c r="D41" s="110" t="s">
        <v>14</v>
      </c>
      <c r="E41" s="111">
        <v>115</v>
      </c>
      <c r="F41" s="80" t="s">
        <v>12</v>
      </c>
      <c r="G41" s="111">
        <v>21</v>
      </c>
      <c r="H41" s="80" t="s">
        <v>12</v>
      </c>
      <c r="I41" s="76"/>
      <c r="J41" s="5"/>
      <c r="K41" s="56"/>
      <c r="L41" s="50"/>
    </row>
    <row r="42" spans="1:12" ht="15" customHeight="1">
      <c r="A42" s="11">
        <v>37</v>
      </c>
      <c r="B42" s="104" t="s">
        <v>162</v>
      </c>
      <c r="C42" s="110">
        <v>12</v>
      </c>
      <c r="D42" s="110" t="s">
        <v>11</v>
      </c>
      <c r="E42" s="117">
        <v>121</v>
      </c>
      <c r="F42" s="80" t="s">
        <v>12</v>
      </c>
      <c r="G42" s="111">
        <v>25</v>
      </c>
      <c r="H42" s="80" t="s">
        <v>12</v>
      </c>
      <c r="I42" s="76"/>
      <c r="J42" s="5"/>
      <c r="K42" s="56"/>
      <c r="L42" s="49"/>
    </row>
    <row r="43" spans="1:12" ht="15" customHeight="1">
      <c r="A43" s="11">
        <v>38</v>
      </c>
      <c r="B43" s="4" t="s">
        <v>194</v>
      </c>
      <c r="C43" s="111">
        <v>12</v>
      </c>
      <c r="D43" s="111" t="s">
        <v>14</v>
      </c>
      <c r="E43" s="111">
        <v>109</v>
      </c>
      <c r="F43" s="80" t="s">
        <v>12</v>
      </c>
      <c r="G43" s="111">
        <v>22</v>
      </c>
      <c r="H43" s="80" t="s">
        <v>41</v>
      </c>
      <c r="I43" s="76"/>
      <c r="J43" s="5"/>
      <c r="K43" s="56"/>
      <c r="L43" s="51"/>
    </row>
    <row r="44" spans="1:12" ht="18.75">
      <c r="A44" s="116" t="s">
        <v>296</v>
      </c>
      <c r="B44" s="116"/>
      <c r="C44" s="116"/>
      <c r="D44" s="116"/>
      <c r="E44" s="116"/>
      <c r="F44" s="116"/>
      <c r="G44" s="116"/>
      <c r="H44" s="7"/>
      <c r="I44" s="7"/>
      <c r="J44" s="5"/>
    </row>
    <row r="45" spans="1:12" ht="18.75">
      <c r="A45" s="153" t="s">
        <v>30</v>
      </c>
      <c r="B45" s="153"/>
      <c r="C45" s="153"/>
      <c r="D45" s="153"/>
      <c r="E45" s="153"/>
      <c r="F45" s="153"/>
      <c r="G45" s="153"/>
      <c r="H45" s="8"/>
      <c r="I45" s="8"/>
      <c r="J45" s="9"/>
    </row>
    <row r="46" spans="1:12" ht="18.75">
      <c r="A46" s="10"/>
      <c r="B46" s="143" t="s">
        <v>31</v>
      </c>
      <c r="C46" s="11"/>
      <c r="D46" s="12" t="s">
        <v>11</v>
      </c>
      <c r="E46" s="12" t="s">
        <v>14</v>
      </c>
      <c r="F46" s="12" t="s">
        <v>32</v>
      </c>
      <c r="G46" s="12" t="s">
        <v>33</v>
      </c>
      <c r="H46" s="13"/>
      <c r="I46" s="13" t="s">
        <v>34</v>
      </c>
      <c r="J46" s="9"/>
    </row>
    <row r="47" spans="1:12" ht="31.5">
      <c r="A47" s="14"/>
      <c r="B47" s="144"/>
      <c r="C47" s="11" t="s">
        <v>12</v>
      </c>
      <c r="D47" s="11">
        <f>COUNTIFS($F$6:$F$43,"BT",$D$6:$D$43,"Nam")</f>
        <v>21</v>
      </c>
      <c r="E47" s="11">
        <f>COUNTIFS($F$6:$F$43,"BT",$D$6:$D$43,"Nữ")</f>
        <v>17</v>
      </c>
      <c r="F47" s="11">
        <f>SUM(D47:E47)</f>
        <v>38</v>
      </c>
      <c r="G47" s="11">
        <f>ROUND((F47/38*100),1)</f>
        <v>100</v>
      </c>
      <c r="H47" s="15"/>
      <c r="I47" s="16" t="s">
        <v>12</v>
      </c>
      <c r="J47" s="17" t="s">
        <v>35</v>
      </c>
    </row>
    <row r="48" spans="1:12" ht="47.25">
      <c r="A48" s="14"/>
      <c r="B48" s="144"/>
      <c r="C48" s="11" t="s">
        <v>36</v>
      </c>
      <c r="D48" s="11">
        <f>COUNTIFS($F$6:$F$43,"TC.N",$D$6:$D$43,"Nam")</f>
        <v>0</v>
      </c>
      <c r="E48" s="11">
        <f>COUNTIFS($F$6:$F$43,"TC.N",$D$6:$D$43,"Nữ")</f>
        <v>0</v>
      </c>
      <c r="F48" s="11">
        <f>SUM(D48:E48)</f>
        <v>0</v>
      </c>
      <c r="G48" s="11">
        <f>ROUND((F48/34*100),1)</f>
        <v>0</v>
      </c>
      <c r="H48" s="15"/>
      <c r="I48" s="16" t="s">
        <v>36</v>
      </c>
      <c r="J48" s="17" t="s">
        <v>37</v>
      </c>
    </row>
    <row r="49" spans="1:10" ht="18.75">
      <c r="A49" s="14"/>
      <c r="B49" s="145"/>
      <c r="C49" s="11" t="s">
        <v>24</v>
      </c>
      <c r="D49" s="11">
        <f>COUNTIFS($F$6:$F$43,"TC",$D$6:$D$43,"Nam")</f>
        <v>0</v>
      </c>
      <c r="E49" s="11">
        <f>COUNTIFS($F$6:$F$43,"TC",$D$6:$D$43,"Nữ")</f>
        <v>0</v>
      </c>
      <c r="F49" s="11">
        <f>SUM(D49:E49)</f>
        <v>0</v>
      </c>
      <c r="G49" s="11">
        <f>ROUND((F49/34*100),1)</f>
        <v>0</v>
      </c>
      <c r="H49" s="15"/>
      <c r="I49" s="16" t="s">
        <v>24</v>
      </c>
      <c r="J49" s="17" t="s">
        <v>38</v>
      </c>
    </row>
    <row r="50" spans="1:10" ht="18.75">
      <c r="A50" s="14"/>
      <c r="B50" s="18" t="s">
        <v>32</v>
      </c>
      <c r="C50" s="11"/>
      <c r="D50" s="19">
        <f>SUM(D47:D49)</f>
        <v>21</v>
      </c>
      <c r="E50" s="19">
        <f>SUM(E47:E49)</f>
        <v>17</v>
      </c>
      <c r="F50" s="19">
        <f>SUM(F47:F49)</f>
        <v>38</v>
      </c>
      <c r="G50" s="11">
        <f>SUM(G47:G49)</f>
        <v>100</v>
      </c>
      <c r="H50" s="20"/>
      <c r="I50" s="21" t="s">
        <v>13</v>
      </c>
      <c r="J50" s="17" t="s">
        <v>39</v>
      </c>
    </row>
    <row r="51" spans="1:10" ht="18.75">
      <c r="A51" s="14"/>
      <c r="B51" s="182" t="s">
        <v>40</v>
      </c>
      <c r="C51" s="11" t="s">
        <v>12</v>
      </c>
      <c r="D51" s="19">
        <f>COUNTIFS($H$6:$H$43,"BT",$D$6:$D$43,"Nam")</f>
        <v>8</v>
      </c>
      <c r="E51" s="19">
        <f>COUNTIFS($H$6:$H$43,"BT",$D$6:$D$43,"Nữ")</f>
        <v>11</v>
      </c>
      <c r="F51" s="19">
        <f>SUM(D51:E51)</f>
        <v>19</v>
      </c>
      <c r="G51" s="19">
        <f>ROUND((F51/38*100),1)</f>
        <v>50</v>
      </c>
      <c r="H51" s="20"/>
      <c r="I51" s="21" t="s">
        <v>41</v>
      </c>
      <c r="J51" s="17" t="s">
        <v>42</v>
      </c>
    </row>
    <row r="52" spans="1:10" ht="47.25">
      <c r="A52" s="14"/>
      <c r="B52" s="183"/>
      <c r="C52" s="11" t="s">
        <v>13</v>
      </c>
      <c r="D52" s="19">
        <f>COUNTIFS($H$6:$H$43,"BP",$D$6:$D$43,"Nam")</f>
        <v>8</v>
      </c>
      <c r="E52" s="19">
        <f>COUNTIFS($H$6:$H$43,"BP",$D$6:$D$43,"Nữ")</f>
        <v>5</v>
      </c>
      <c r="F52" s="19">
        <f>SUM(D52:E52)</f>
        <v>13</v>
      </c>
      <c r="G52" s="19">
        <f>ROUND((F52/38*100),1)</f>
        <v>34.200000000000003</v>
      </c>
      <c r="H52" s="20"/>
      <c r="I52" s="22" t="s">
        <v>43</v>
      </c>
      <c r="J52" s="17" t="s">
        <v>44</v>
      </c>
    </row>
    <row r="53" spans="1:10" ht="18.75">
      <c r="A53" s="14"/>
      <c r="B53" s="183"/>
      <c r="C53" s="11" t="s">
        <v>41</v>
      </c>
      <c r="D53" s="19">
        <f>COUNTIFS($H$6:$H$43,"Th.C",$D$6:$D$43,"Nam")</f>
        <v>5</v>
      </c>
      <c r="E53" s="19">
        <f>COUNTIFS($H$6:$H$43,"Th.C",$D$6:$D$43,"Nữ")</f>
        <v>1</v>
      </c>
      <c r="F53" s="19">
        <f>SUM(D53:E53)</f>
        <v>6</v>
      </c>
      <c r="G53" s="19">
        <f>ROUND((F53/38*100),1)</f>
        <v>15.8</v>
      </c>
      <c r="H53" s="20"/>
      <c r="I53" s="23" t="s">
        <v>25</v>
      </c>
      <c r="J53" s="16" t="s">
        <v>45</v>
      </c>
    </row>
    <row r="54" spans="1:10" ht="18.75">
      <c r="A54" s="14"/>
      <c r="B54" s="183"/>
      <c r="C54" s="11" t="s">
        <v>43</v>
      </c>
      <c r="D54" s="19">
        <f>COUNTIFS($H$6:$H$43,"NC.N",$D$6:$D$43,"Nam")</f>
        <v>0</v>
      </c>
      <c r="E54" s="19">
        <f>COUNTIFS($H$6:$H$43,"NC.N",$D$6:$D$43,"Nữ")</f>
        <v>0</v>
      </c>
      <c r="F54" s="19">
        <f t="shared" ref="F54:F56" si="0">SUM(D54:E54)</f>
        <v>0</v>
      </c>
      <c r="G54" s="19">
        <f t="shared" ref="G54" si="1">ROUND((F54/34*100),1)</f>
        <v>0</v>
      </c>
      <c r="H54" s="20"/>
      <c r="I54" s="23" t="s">
        <v>46</v>
      </c>
      <c r="J54" s="24" t="s">
        <v>47</v>
      </c>
    </row>
    <row r="55" spans="1:10" ht="47.25">
      <c r="A55" s="14"/>
      <c r="B55" s="183"/>
      <c r="C55" s="11" t="s">
        <v>25</v>
      </c>
      <c r="D55" s="19">
        <f>COUNTIFS($H$6:$H$43,"NC",$D$6:$D$43,"Nam")</f>
        <v>0</v>
      </c>
      <c r="E55" s="19">
        <f>COUNTIFS($H$6:$H$43,"NC",$D$6:$D$43,"Nữ")</f>
        <v>0</v>
      </c>
      <c r="F55" s="19">
        <f t="shared" si="0"/>
        <v>0</v>
      </c>
      <c r="G55" s="19">
        <f>ROUND((F55/38*100),1)</f>
        <v>0</v>
      </c>
      <c r="H55" s="20"/>
      <c r="I55" s="25" t="s">
        <v>48</v>
      </c>
      <c r="J55" s="17" t="s">
        <v>49</v>
      </c>
    </row>
    <row r="56" spans="1:10" ht="18.75">
      <c r="A56" s="14"/>
      <c r="B56" s="183"/>
      <c r="C56" s="11" t="s">
        <v>46</v>
      </c>
      <c r="D56" s="19">
        <f>COUNTIFS($H$6:$H$43,"GC",$D$6:$D$43,"Nam")</f>
        <v>0</v>
      </c>
      <c r="E56" s="19">
        <f>COUNTIFS($H$6:$H$43,"GC",$D$6:$D$43,"Nữ")</f>
        <v>0</v>
      </c>
      <c r="F56" s="19">
        <f t="shared" si="0"/>
        <v>0</v>
      </c>
      <c r="G56" s="19">
        <f>ROUND((F56/38*100),1)</f>
        <v>0</v>
      </c>
      <c r="H56" s="20"/>
      <c r="I56" s="26"/>
    </row>
    <row r="57" spans="1:10" ht="18.75">
      <c r="A57" s="27"/>
      <c r="B57" s="184"/>
      <c r="C57" s="28" t="s">
        <v>48</v>
      </c>
      <c r="D57" s="19">
        <f>COUNTIFS($H$6:$H$43,"GC.N",$D$6:$D$43,"Nam")</f>
        <v>0</v>
      </c>
      <c r="E57" s="19">
        <f>COUNTIFS($H$6:$H$43,"GC.N",$D$6:$D$43,"Nữ")</f>
        <v>0</v>
      </c>
      <c r="F57" s="19">
        <f>SUM(D57:E57)</f>
        <v>0</v>
      </c>
      <c r="G57" s="19">
        <f>ROUND((F57/34*100),1)</f>
        <v>0</v>
      </c>
      <c r="H57" s="20"/>
      <c r="I57" s="26"/>
    </row>
    <row r="58" spans="1:10" ht="18.75">
      <c r="A58" s="27"/>
      <c r="B58" s="18" t="s">
        <v>32</v>
      </c>
      <c r="C58" s="28"/>
      <c r="D58" s="29">
        <f>SUM(D51:D57)</f>
        <v>21</v>
      </c>
      <c r="E58" s="29">
        <f>SUM(E51:E57)</f>
        <v>17</v>
      </c>
      <c r="F58" s="29">
        <f>SUM(F51:F57)</f>
        <v>38</v>
      </c>
      <c r="G58" s="29">
        <f>SUM(G51:G57)</f>
        <v>100</v>
      </c>
      <c r="H58" s="30"/>
      <c r="I58" s="31"/>
      <c r="J58" s="27"/>
    </row>
    <row r="59" spans="1:10" ht="18.75">
      <c r="A59" s="27"/>
      <c r="B59" s="27"/>
      <c r="F59" s="75"/>
      <c r="G59" s="77"/>
      <c r="H59" s="78" t="s">
        <v>301</v>
      </c>
      <c r="I59" s="78"/>
      <c r="J59" s="78"/>
    </row>
    <row r="60" spans="1:10" ht="15.75">
      <c r="A60" s="33"/>
      <c r="B60" s="33"/>
      <c r="F60" s="32"/>
      <c r="G60" s="34"/>
      <c r="H60" s="79" t="s">
        <v>50</v>
      </c>
      <c r="I60" s="79"/>
      <c r="J60" s="79"/>
    </row>
    <row r="61" spans="1:10" ht="15.75">
      <c r="A61" s="33"/>
      <c r="B61" s="33"/>
      <c r="C61" s="32"/>
      <c r="D61" s="34"/>
      <c r="E61" s="33"/>
      <c r="F61" s="34"/>
      <c r="G61" s="33" t="s">
        <v>75</v>
      </c>
      <c r="H61" s="33"/>
      <c r="I61" s="33"/>
      <c r="J61" s="6"/>
    </row>
    <row r="62" spans="1:10" ht="15.75">
      <c r="A62" s="33"/>
      <c r="B62" s="33"/>
      <c r="C62" s="32"/>
      <c r="D62" s="34"/>
      <c r="E62" s="33"/>
      <c r="F62" s="34"/>
      <c r="G62" s="33" t="s">
        <v>82</v>
      </c>
      <c r="H62" s="33"/>
      <c r="I62" s="33"/>
      <c r="J62" s="79"/>
    </row>
  </sheetData>
  <sortState ref="A6:L43">
    <sortCondition ref="C6:C43"/>
  </sortState>
  <mergeCells count="14">
    <mergeCell ref="A45:G45"/>
    <mergeCell ref="B46:B49"/>
    <mergeCell ref="B51:B57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31:C32"/>
  </dataValidations>
  <pageMargins left="0.39" right="0.24" top="1.07" bottom="1.29" header="0.43" footer="0.69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topLeftCell="A28" workbookViewId="0">
      <selection activeCell="E52" sqref="E52"/>
    </sheetView>
  </sheetViews>
  <sheetFormatPr defaultRowHeight="15"/>
  <cols>
    <col min="1" max="1" width="6.85546875" customWidth="1"/>
    <col min="2" max="2" width="24.85546875" customWidth="1"/>
    <col min="3" max="3" width="7" bestFit="1" customWidth="1"/>
    <col min="4" max="4" width="6.85546875" customWidth="1"/>
    <col min="5" max="5" width="7" customWidth="1"/>
    <col min="6" max="7" width="7.85546875" customWidth="1"/>
    <col min="8" max="8" width="8.140625" customWidth="1"/>
    <col min="9" max="9" width="7.140625" customWidth="1"/>
  </cols>
  <sheetData>
    <row r="1" spans="1:12" ht="20.25">
      <c r="A1" s="152" t="s">
        <v>77</v>
      </c>
      <c r="B1" s="152"/>
      <c r="C1" s="152"/>
      <c r="D1" s="152"/>
      <c r="E1" s="152"/>
      <c r="F1" s="152"/>
      <c r="G1" s="152"/>
      <c r="H1" s="152"/>
      <c r="I1" s="152"/>
      <c r="J1" s="55"/>
      <c r="K1" s="55"/>
    </row>
    <row r="2" spans="1:12" ht="18.75">
      <c r="A2" s="186" t="s">
        <v>78</v>
      </c>
      <c r="B2" s="186"/>
      <c r="C2" s="186"/>
      <c r="D2" s="186"/>
      <c r="E2" s="186"/>
      <c r="F2" s="186"/>
      <c r="G2" s="186"/>
      <c r="H2" s="186"/>
      <c r="I2" s="186"/>
      <c r="J2" s="8"/>
      <c r="K2" s="8"/>
    </row>
    <row r="3" spans="1:12" ht="20.25" customHeight="1">
      <c r="A3" s="150" t="s">
        <v>2</v>
      </c>
      <c r="B3" s="149" t="s">
        <v>3</v>
      </c>
      <c r="C3" s="187" t="s">
        <v>4</v>
      </c>
      <c r="D3" s="149" t="s">
        <v>79</v>
      </c>
      <c r="E3" s="189" t="s">
        <v>6</v>
      </c>
      <c r="F3" s="149" t="s">
        <v>7</v>
      </c>
      <c r="G3" s="189" t="s">
        <v>8</v>
      </c>
      <c r="H3" s="149" t="s">
        <v>7</v>
      </c>
      <c r="I3" s="149" t="s">
        <v>80</v>
      </c>
      <c r="J3" s="1"/>
      <c r="K3" s="1"/>
      <c r="L3" s="49"/>
    </row>
    <row r="4" spans="1:12" ht="18.75">
      <c r="A4" s="150"/>
      <c r="B4" s="150"/>
      <c r="C4" s="188"/>
      <c r="D4" s="150"/>
      <c r="E4" s="189"/>
      <c r="F4" s="149"/>
      <c r="G4" s="189"/>
      <c r="H4" s="149"/>
      <c r="I4" s="149"/>
      <c r="J4" s="2"/>
      <c r="K4" s="3"/>
      <c r="L4" s="49"/>
    </row>
    <row r="5" spans="1:12" ht="17.25" customHeight="1">
      <c r="A5" s="150"/>
      <c r="B5" s="150"/>
      <c r="C5" s="188"/>
      <c r="D5" s="150"/>
      <c r="E5" s="189"/>
      <c r="F5" s="149"/>
      <c r="G5" s="189"/>
      <c r="H5" s="149"/>
      <c r="I5" s="149"/>
      <c r="J5" s="3"/>
      <c r="K5" s="57"/>
      <c r="L5" s="49"/>
    </row>
    <row r="6" spans="1:12" s="86" customFormat="1" ht="18" customHeight="1">
      <c r="A6" s="17">
        <v>1</v>
      </c>
      <c r="B6" s="106" t="s">
        <v>208</v>
      </c>
      <c r="C6" s="111">
        <v>1</v>
      </c>
      <c r="D6" s="111" t="s">
        <v>14</v>
      </c>
      <c r="E6" s="121">
        <v>120</v>
      </c>
      <c r="F6" s="121" t="s">
        <v>12</v>
      </c>
      <c r="G6" s="121">
        <v>24</v>
      </c>
      <c r="H6" s="121" t="s">
        <v>12</v>
      </c>
      <c r="I6" s="108"/>
      <c r="J6" s="83"/>
      <c r="K6" s="84"/>
      <c r="L6" s="87"/>
    </row>
    <row r="7" spans="1:12" s="86" customFormat="1" ht="18" customHeight="1">
      <c r="A7" s="17">
        <v>2</v>
      </c>
      <c r="B7" s="106" t="s">
        <v>54</v>
      </c>
      <c r="C7" s="111">
        <v>1</v>
      </c>
      <c r="D7" s="111" t="s">
        <v>14</v>
      </c>
      <c r="E7" s="121">
        <v>118</v>
      </c>
      <c r="F7" s="121" t="s">
        <v>12</v>
      </c>
      <c r="G7" s="121">
        <v>19</v>
      </c>
      <c r="H7" s="121" t="s">
        <v>12</v>
      </c>
      <c r="I7" s="108"/>
      <c r="J7" s="83"/>
      <c r="K7" s="84"/>
      <c r="L7" s="85"/>
    </row>
    <row r="8" spans="1:12" s="86" customFormat="1" ht="18" customHeight="1">
      <c r="A8" s="17">
        <v>3</v>
      </c>
      <c r="B8" s="4" t="s">
        <v>213</v>
      </c>
      <c r="C8" s="111">
        <v>1</v>
      </c>
      <c r="D8" s="111" t="s">
        <v>14</v>
      </c>
      <c r="E8" s="121">
        <v>120</v>
      </c>
      <c r="F8" s="121" t="s">
        <v>12</v>
      </c>
      <c r="G8" s="121">
        <v>22</v>
      </c>
      <c r="H8" s="121" t="s">
        <v>12</v>
      </c>
      <c r="I8" s="108"/>
      <c r="J8" s="83"/>
      <c r="K8" s="84"/>
      <c r="L8" s="88"/>
    </row>
    <row r="9" spans="1:12" s="86" customFormat="1" ht="18" customHeight="1">
      <c r="A9" s="17">
        <v>4</v>
      </c>
      <c r="B9" s="106" t="s">
        <v>56</v>
      </c>
      <c r="C9" s="111">
        <v>3</v>
      </c>
      <c r="D9" s="111" t="s">
        <v>11</v>
      </c>
      <c r="E9" s="121">
        <v>115</v>
      </c>
      <c r="F9" s="121" t="s">
        <v>12</v>
      </c>
      <c r="G9" s="121">
        <v>18</v>
      </c>
      <c r="H9" s="121" t="s">
        <v>12</v>
      </c>
      <c r="I9" s="89"/>
      <c r="J9" s="83"/>
      <c r="K9" s="84"/>
      <c r="L9" s="71"/>
    </row>
    <row r="10" spans="1:12" s="86" customFormat="1" ht="18" customHeight="1">
      <c r="A10" s="17">
        <v>5</v>
      </c>
      <c r="B10" s="106" t="s">
        <v>199</v>
      </c>
      <c r="C10" s="111">
        <v>3</v>
      </c>
      <c r="D10" s="111" t="s">
        <v>11</v>
      </c>
      <c r="E10" s="121">
        <v>113</v>
      </c>
      <c r="F10" s="121" t="s">
        <v>12</v>
      </c>
      <c r="G10" s="121">
        <v>20</v>
      </c>
      <c r="H10" s="121" t="s">
        <v>12</v>
      </c>
      <c r="I10" s="108"/>
      <c r="J10" s="83"/>
      <c r="K10" s="84"/>
      <c r="L10" s="85"/>
    </row>
    <row r="11" spans="1:12" s="86" customFormat="1" ht="18" customHeight="1">
      <c r="A11" s="17">
        <v>6</v>
      </c>
      <c r="B11" s="106" t="s">
        <v>200</v>
      </c>
      <c r="C11" s="111">
        <v>3</v>
      </c>
      <c r="D11" s="111" t="s">
        <v>11</v>
      </c>
      <c r="E11" s="121">
        <v>112</v>
      </c>
      <c r="F11" s="121" t="s">
        <v>12</v>
      </c>
      <c r="G11" s="121">
        <v>19</v>
      </c>
      <c r="H11" s="121" t="s">
        <v>12</v>
      </c>
      <c r="I11" s="108"/>
      <c r="J11" s="83"/>
      <c r="K11" s="84"/>
      <c r="L11" s="85"/>
    </row>
    <row r="12" spans="1:12" s="86" customFormat="1" ht="18" customHeight="1">
      <c r="A12" s="17">
        <v>7</v>
      </c>
      <c r="B12" s="106" t="s">
        <v>206</v>
      </c>
      <c r="C12" s="111">
        <v>3</v>
      </c>
      <c r="D12" s="111" t="s">
        <v>14</v>
      </c>
      <c r="E12" s="121">
        <v>118</v>
      </c>
      <c r="F12" s="121" t="s">
        <v>12</v>
      </c>
      <c r="G12" s="121">
        <v>24</v>
      </c>
      <c r="H12" s="121" t="s">
        <v>12</v>
      </c>
      <c r="I12" s="108"/>
      <c r="J12" s="83"/>
      <c r="K12" s="84"/>
      <c r="L12" s="85"/>
    </row>
    <row r="13" spans="1:12" s="86" customFormat="1" ht="18" customHeight="1">
      <c r="A13" s="17">
        <v>8</v>
      </c>
      <c r="B13" s="106" t="s">
        <v>55</v>
      </c>
      <c r="C13" s="111">
        <v>3</v>
      </c>
      <c r="D13" s="111" t="s">
        <v>14</v>
      </c>
      <c r="E13" s="121">
        <v>120</v>
      </c>
      <c r="F13" s="121" t="s">
        <v>12</v>
      </c>
      <c r="G13" s="121">
        <v>19</v>
      </c>
      <c r="H13" s="121" t="s">
        <v>12</v>
      </c>
      <c r="I13" s="108"/>
      <c r="J13" s="83"/>
      <c r="K13" s="84"/>
      <c r="L13" s="85"/>
    </row>
    <row r="14" spans="1:12" s="86" customFormat="1" ht="18" customHeight="1">
      <c r="A14" s="17">
        <v>9</v>
      </c>
      <c r="B14" s="106" t="s">
        <v>124</v>
      </c>
      <c r="C14" s="111">
        <v>3</v>
      </c>
      <c r="D14" s="111" t="s">
        <v>14</v>
      </c>
      <c r="E14" s="121">
        <v>116</v>
      </c>
      <c r="F14" s="121" t="s">
        <v>12</v>
      </c>
      <c r="G14" s="121">
        <v>25</v>
      </c>
      <c r="H14" s="121" t="s">
        <v>12</v>
      </c>
      <c r="I14" s="108"/>
      <c r="J14" s="83"/>
      <c r="K14" s="84"/>
      <c r="L14" s="85"/>
    </row>
    <row r="15" spans="1:12" s="86" customFormat="1" ht="18" customHeight="1">
      <c r="A15" s="17">
        <v>10</v>
      </c>
      <c r="B15" s="106" t="s">
        <v>196</v>
      </c>
      <c r="C15" s="111">
        <v>4</v>
      </c>
      <c r="D15" s="111" t="s">
        <v>11</v>
      </c>
      <c r="E15" s="121">
        <v>119</v>
      </c>
      <c r="F15" s="121" t="s">
        <v>12</v>
      </c>
      <c r="G15" s="121">
        <v>22</v>
      </c>
      <c r="H15" s="121" t="s">
        <v>12</v>
      </c>
      <c r="I15" s="108"/>
      <c r="J15" s="83"/>
      <c r="K15" s="84"/>
      <c r="L15" s="85"/>
    </row>
    <row r="16" spans="1:12" s="86" customFormat="1" ht="18" customHeight="1">
      <c r="A16" s="17">
        <v>11</v>
      </c>
      <c r="B16" s="4" t="s">
        <v>58</v>
      </c>
      <c r="C16" s="111">
        <v>4</v>
      </c>
      <c r="D16" s="111" t="s">
        <v>11</v>
      </c>
      <c r="E16" s="121">
        <v>108</v>
      </c>
      <c r="F16" s="121" t="s">
        <v>12</v>
      </c>
      <c r="G16" s="121">
        <v>16</v>
      </c>
      <c r="H16" s="121" t="s">
        <v>12</v>
      </c>
      <c r="I16" s="108"/>
      <c r="J16" s="83"/>
      <c r="K16" s="84"/>
      <c r="L16" s="88"/>
    </row>
    <row r="17" spans="1:12" s="86" customFormat="1" ht="18" customHeight="1">
      <c r="A17" s="17">
        <v>12</v>
      </c>
      <c r="B17" s="4" t="s">
        <v>57</v>
      </c>
      <c r="C17" s="111">
        <v>4</v>
      </c>
      <c r="D17" s="111" t="s">
        <v>11</v>
      </c>
      <c r="E17" s="121">
        <v>116</v>
      </c>
      <c r="F17" s="121" t="s">
        <v>12</v>
      </c>
      <c r="G17" s="121">
        <v>23</v>
      </c>
      <c r="H17" s="121" t="s">
        <v>12</v>
      </c>
      <c r="I17" s="108"/>
      <c r="J17" s="83"/>
      <c r="K17" s="84"/>
      <c r="L17" s="88"/>
    </row>
    <row r="18" spans="1:12" s="86" customFormat="1" ht="18" customHeight="1">
      <c r="A18" s="17">
        <v>13</v>
      </c>
      <c r="B18" s="4" t="s">
        <v>90</v>
      </c>
      <c r="C18" s="111">
        <v>4</v>
      </c>
      <c r="D18" s="111" t="s">
        <v>14</v>
      </c>
      <c r="E18" s="121">
        <v>120</v>
      </c>
      <c r="F18" s="121" t="s">
        <v>12</v>
      </c>
      <c r="G18" s="121">
        <v>26</v>
      </c>
      <c r="H18" s="121" t="s">
        <v>13</v>
      </c>
      <c r="I18" s="108"/>
      <c r="J18" s="83"/>
      <c r="K18" s="84"/>
      <c r="L18" s="88"/>
    </row>
    <row r="19" spans="1:12" s="86" customFormat="1" ht="18" customHeight="1">
      <c r="A19" s="17">
        <v>14</v>
      </c>
      <c r="B19" s="106" t="s">
        <v>205</v>
      </c>
      <c r="C19" s="111">
        <v>5</v>
      </c>
      <c r="D19" s="111" t="s">
        <v>14</v>
      </c>
      <c r="E19" s="121">
        <v>120</v>
      </c>
      <c r="F19" s="121" t="s">
        <v>12</v>
      </c>
      <c r="G19" s="121">
        <v>28</v>
      </c>
      <c r="H19" s="121" t="s">
        <v>41</v>
      </c>
      <c r="I19" s="108"/>
      <c r="J19" s="83"/>
      <c r="K19" s="84"/>
      <c r="L19" s="85"/>
    </row>
    <row r="20" spans="1:12" s="86" customFormat="1" ht="18" customHeight="1">
      <c r="A20" s="17">
        <v>15</v>
      </c>
      <c r="B20" s="106" t="s">
        <v>59</v>
      </c>
      <c r="C20" s="111">
        <v>5</v>
      </c>
      <c r="D20" s="111" t="s">
        <v>14</v>
      </c>
      <c r="E20" s="121">
        <v>112</v>
      </c>
      <c r="F20" s="121" t="s">
        <v>12</v>
      </c>
      <c r="G20" s="121">
        <v>16</v>
      </c>
      <c r="H20" s="121" t="s">
        <v>12</v>
      </c>
      <c r="I20" s="108"/>
      <c r="J20" s="83"/>
      <c r="K20" s="84"/>
      <c r="L20" s="85"/>
    </row>
    <row r="21" spans="1:12" s="86" customFormat="1" ht="18" customHeight="1">
      <c r="A21" s="17">
        <v>16</v>
      </c>
      <c r="B21" s="106" t="s">
        <v>198</v>
      </c>
      <c r="C21" s="111">
        <v>6</v>
      </c>
      <c r="D21" s="111" t="s">
        <v>11</v>
      </c>
      <c r="E21" s="121">
        <v>115</v>
      </c>
      <c r="F21" s="121" t="s">
        <v>12</v>
      </c>
      <c r="G21" s="121">
        <v>21</v>
      </c>
      <c r="H21" s="121" t="s">
        <v>12</v>
      </c>
      <c r="I21" s="108"/>
      <c r="J21" s="83"/>
      <c r="K21" s="84"/>
      <c r="L21" s="85"/>
    </row>
    <row r="22" spans="1:12" s="86" customFormat="1" ht="18" customHeight="1">
      <c r="A22" s="17">
        <v>17</v>
      </c>
      <c r="B22" s="4" t="s">
        <v>212</v>
      </c>
      <c r="C22" s="111">
        <v>6</v>
      </c>
      <c r="D22" s="111" t="s">
        <v>11</v>
      </c>
      <c r="E22" s="121">
        <v>113</v>
      </c>
      <c r="F22" s="121" t="s">
        <v>12</v>
      </c>
      <c r="G22" s="121">
        <v>19</v>
      </c>
      <c r="H22" s="121" t="s">
        <v>12</v>
      </c>
      <c r="I22" s="108"/>
      <c r="J22" s="83"/>
      <c r="K22" s="84"/>
      <c r="L22" s="85"/>
    </row>
    <row r="23" spans="1:12" s="86" customFormat="1" ht="18" customHeight="1">
      <c r="A23" s="17">
        <v>18</v>
      </c>
      <c r="B23" s="4" t="s">
        <v>91</v>
      </c>
      <c r="C23" s="111">
        <v>6</v>
      </c>
      <c r="D23" s="111" t="s">
        <v>14</v>
      </c>
      <c r="E23" s="121">
        <v>119</v>
      </c>
      <c r="F23" s="121" t="s">
        <v>12</v>
      </c>
      <c r="G23" s="121">
        <v>26</v>
      </c>
      <c r="H23" s="121" t="s">
        <v>41</v>
      </c>
      <c r="I23" s="108"/>
      <c r="J23" s="83"/>
      <c r="K23" s="84"/>
      <c r="L23" s="88"/>
    </row>
    <row r="24" spans="1:12" s="86" customFormat="1" ht="18" customHeight="1">
      <c r="A24" s="17">
        <v>19</v>
      </c>
      <c r="B24" s="106" t="s">
        <v>201</v>
      </c>
      <c r="C24" s="111">
        <v>7</v>
      </c>
      <c r="D24" s="111" t="s">
        <v>11</v>
      </c>
      <c r="E24" s="121">
        <v>114</v>
      </c>
      <c r="F24" s="121" t="s">
        <v>12</v>
      </c>
      <c r="G24" s="121">
        <v>18</v>
      </c>
      <c r="H24" s="121" t="s">
        <v>12</v>
      </c>
      <c r="I24" s="108"/>
      <c r="J24" s="83"/>
      <c r="K24" s="84"/>
      <c r="L24" s="85"/>
    </row>
    <row r="25" spans="1:12" s="86" customFormat="1" ht="18" customHeight="1">
      <c r="A25" s="17">
        <v>20</v>
      </c>
      <c r="B25" s="106" t="s">
        <v>202</v>
      </c>
      <c r="C25" s="111">
        <v>7</v>
      </c>
      <c r="D25" s="111" t="s">
        <v>11</v>
      </c>
      <c r="E25" s="121">
        <v>115</v>
      </c>
      <c r="F25" s="121" t="s">
        <v>12</v>
      </c>
      <c r="G25" s="121">
        <v>18</v>
      </c>
      <c r="H25" s="121" t="s">
        <v>12</v>
      </c>
      <c r="I25" s="108"/>
      <c r="J25" s="83"/>
      <c r="K25" s="84"/>
      <c r="L25" s="85"/>
    </row>
    <row r="26" spans="1:12" s="86" customFormat="1" ht="18" customHeight="1">
      <c r="A26" s="17">
        <v>21</v>
      </c>
      <c r="B26" s="4" t="s">
        <v>66</v>
      </c>
      <c r="C26" s="111">
        <v>7</v>
      </c>
      <c r="D26" s="111" t="s">
        <v>11</v>
      </c>
      <c r="E26" s="121">
        <v>115</v>
      </c>
      <c r="F26" s="121" t="s">
        <v>12</v>
      </c>
      <c r="G26" s="121">
        <v>24</v>
      </c>
      <c r="H26" s="121" t="s">
        <v>13</v>
      </c>
      <c r="I26" s="108"/>
      <c r="J26" s="83"/>
      <c r="K26" s="84"/>
      <c r="L26" s="87"/>
    </row>
    <row r="27" spans="1:12" s="86" customFormat="1" ht="18" customHeight="1">
      <c r="A27" s="17">
        <v>22</v>
      </c>
      <c r="B27" s="106" t="s">
        <v>67</v>
      </c>
      <c r="C27" s="111">
        <v>8</v>
      </c>
      <c r="D27" s="111" t="s">
        <v>11</v>
      </c>
      <c r="E27" s="121">
        <v>112</v>
      </c>
      <c r="F27" s="121" t="s">
        <v>12</v>
      </c>
      <c r="G27" s="121">
        <v>15</v>
      </c>
      <c r="H27" s="121" t="s">
        <v>12</v>
      </c>
      <c r="I27" s="108"/>
      <c r="J27" s="83"/>
      <c r="K27" s="84"/>
      <c r="L27" s="85"/>
    </row>
    <row r="28" spans="1:12" s="86" customFormat="1" ht="18" customHeight="1">
      <c r="A28" s="17">
        <v>23</v>
      </c>
      <c r="B28" s="106" t="s">
        <v>87</v>
      </c>
      <c r="C28" s="111">
        <v>8</v>
      </c>
      <c r="D28" s="111" t="s">
        <v>11</v>
      </c>
      <c r="E28" s="121">
        <v>111</v>
      </c>
      <c r="F28" s="121" t="s">
        <v>12</v>
      </c>
      <c r="G28" s="121">
        <v>19</v>
      </c>
      <c r="H28" s="121" t="s">
        <v>12</v>
      </c>
      <c r="I28" s="108"/>
      <c r="J28" s="83"/>
      <c r="K28" s="84"/>
      <c r="L28" s="85"/>
    </row>
    <row r="29" spans="1:12" s="86" customFormat="1" ht="18" customHeight="1">
      <c r="A29" s="17">
        <v>24</v>
      </c>
      <c r="B29" s="106" t="s">
        <v>147</v>
      </c>
      <c r="C29" s="111">
        <v>8</v>
      </c>
      <c r="D29" s="111" t="s">
        <v>14</v>
      </c>
      <c r="E29" s="121">
        <v>129</v>
      </c>
      <c r="F29" s="121" t="s">
        <v>12</v>
      </c>
      <c r="G29" s="121">
        <v>33</v>
      </c>
      <c r="H29" s="121" t="s">
        <v>13</v>
      </c>
      <c r="I29" s="108"/>
      <c r="J29" s="83"/>
      <c r="K29" s="84"/>
      <c r="L29" s="85"/>
    </row>
    <row r="30" spans="1:12" s="86" customFormat="1" ht="18" customHeight="1">
      <c r="A30" s="17">
        <v>25</v>
      </c>
      <c r="B30" s="106" t="s">
        <v>197</v>
      </c>
      <c r="C30" s="111">
        <v>9</v>
      </c>
      <c r="D30" s="111" t="s">
        <v>11</v>
      </c>
      <c r="E30" s="121">
        <v>119</v>
      </c>
      <c r="F30" s="121" t="s">
        <v>12</v>
      </c>
      <c r="G30" s="121">
        <v>34</v>
      </c>
      <c r="H30" s="121" t="s">
        <v>13</v>
      </c>
      <c r="I30" s="108"/>
      <c r="J30" s="83"/>
      <c r="K30" s="84"/>
      <c r="L30" s="85"/>
    </row>
    <row r="31" spans="1:12" s="86" customFormat="1" ht="18" customHeight="1">
      <c r="A31" s="17">
        <v>26</v>
      </c>
      <c r="B31" s="106" t="s">
        <v>207</v>
      </c>
      <c r="C31" s="111">
        <v>9</v>
      </c>
      <c r="D31" s="111" t="s">
        <v>14</v>
      </c>
      <c r="E31" s="121">
        <v>116</v>
      </c>
      <c r="F31" s="121" t="s">
        <v>12</v>
      </c>
      <c r="G31" s="121">
        <v>23</v>
      </c>
      <c r="H31" s="121" t="s">
        <v>12</v>
      </c>
      <c r="I31" s="82"/>
      <c r="J31" s="83"/>
      <c r="K31" s="84"/>
      <c r="L31" s="71"/>
    </row>
    <row r="32" spans="1:12" s="86" customFormat="1" ht="18" customHeight="1">
      <c r="A32" s="17">
        <v>27</v>
      </c>
      <c r="B32" s="106" t="s">
        <v>210</v>
      </c>
      <c r="C32" s="111">
        <v>9</v>
      </c>
      <c r="D32" s="111" t="s">
        <v>11</v>
      </c>
      <c r="E32" s="121">
        <v>113</v>
      </c>
      <c r="F32" s="121" t="s">
        <v>12</v>
      </c>
      <c r="G32" s="121">
        <v>18</v>
      </c>
      <c r="H32" s="121" t="s">
        <v>12</v>
      </c>
      <c r="I32" s="108"/>
      <c r="J32" s="83"/>
      <c r="K32" s="84"/>
      <c r="L32" s="85"/>
    </row>
    <row r="33" spans="1:12" s="71" customFormat="1" ht="18" customHeight="1">
      <c r="A33" s="17">
        <v>28</v>
      </c>
      <c r="B33" s="106" t="s">
        <v>68</v>
      </c>
      <c r="C33" s="111">
        <v>9</v>
      </c>
      <c r="D33" s="111" t="s">
        <v>11</v>
      </c>
      <c r="E33" s="121">
        <v>113</v>
      </c>
      <c r="F33" s="121" t="s">
        <v>12</v>
      </c>
      <c r="G33" s="121">
        <v>21</v>
      </c>
      <c r="H33" s="121" t="s">
        <v>12</v>
      </c>
      <c r="I33" s="108"/>
      <c r="J33" s="83"/>
      <c r="K33" s="84"/>
      <c r="L33" s="88"/>
    </row>
    <row r="34" spans="1:12" s="71" customFormat="1" ht="18" customHeight="1">
      <c r="A34" s="17">
        <v>29</v>
      </c>
      <c r="B34" s="106" t="s">
        <v>203</v>
      </c>
      <c r="C34" s="111">
        <v>10</v>
      </c>
      <c r="D34" s="111" t="s">
        <v>14</v>
      </c>
      <c r="E34" s="121">
        <v>115</v>
      </c>
      <c r="F34" s="121" t="s">
        <v>12</v>
      </c>
      <c r="G34" s="121">
        <v>25</v>
      </c>
      <c r="H34" s="121" t="s">
        <v>41</v>
      </c>
      <c r="I34" s="108"/>
      <c r="J34" s="83"/>
      <c r="K34" s="84"/>
      <c r="L34" s="85"/>
    </row>
    <row r="35" spans="1:12" s="71" customFormat="1" ht="18" customHeight="1">
      <c r="A35" s="17">
        <v>30</v>
      </c>
      <c r="B35" s="106" t="s">
        <v>204</v>
      </c>
      <c r="C35" s="111">
        <v>10</v>
      </c>
      <c r="D35" s="111" t="s">
        <v>14</v>
      </c>
      <c r="E35" s="121">
        <v>113</v>
      </c>
      <c r="F35" s="121" t="s">
        <v>12</v>
      </c>
      <c r="G35" s="121">
        <v>17</v>
      </c>
      <c r="H35" s="121" t="s">
        <v>12</v>
      </c>
      <c r="I35" s="108"/>
      <c r="J35" s="83"/>
      <c r="K35" s="84"/>
      <c r="L35" s="87"/>
    </row>
    <row r="36" spans="1:12" s="71" customFormat="1" ht="18" customHeight="1">
      <c r="A36" s="17">
        <v>31</v>
      </c>
      <c r="B36" s="106" t="s">
        <v>209</v>
      </c>
      <c r="C36" s="111">
        <v>10</v>
      </c>
      <c r="D36" s="111" t="s">
        <v>14</v>
      </c>
      <c r="E36" s="121">
        <v>123</v>
      </c>
      <c r="F36" s="121" t="s">
        <v>12</v>
      </c>
      <c r="G36" s="121">
        <v>29</v>
      </c>
      <c r="H36" s="121" t="s">
        <v>13</v>
      </c>
      <c r="I36" s="108"/>
      <c r="J36" s="83"/>
      <c r="K36" s="84"/>
      <c r="L36" s="85"/>
    </row>
    <row r="37" spans="1:12" s="71" customFormat="1" ht="18" customHeight="1">
      <c r="A37" s="17">
        <v>32</v>
      </c>
      <c r="B37" s="4" t="s">
        <v>214</v>
      </c>
      <c r="C37" s="111">
        <v>10</v>
      </c>
      <c r="D37" s="111" t="s">
        <v>14</v>
      </c>
      <c r="E37" s="121">
        <v>120</v>
      </c>
      <c r="F37" s="121" t="s">
        <v>12</v>
      </c>
      <c r="G37" s="121">
        <v>25</v>
      </c>
      <c r="H37" s="121" t="s">
        <v>12</v>
      </c>
      <c r="I37" s="108"/>
      <c r="J37" s="83"/>
      <c r="K37" s="84"/>
      <c r="L37" s="88"/>
    </row>
    <row r="38" spans="1:12" s="71" customFormat="1" ht="18" customHeight="1">
      <c r="A38" s="17">
        <v>33</v>
      </c>
      <c r="B38" s="106" t="s">
        <v>92</v>
      </c>
      <c r="C38" s="111">
        <v>10</v>
      </c>
      <c r="D38" s="111" t="s">
        <v>14</v>
      </c>
      <c r="E38" s="121">
        <v>110</v>
      </c>
      <c r="F38" s="121" t="s">
        <v>12</v>
      </c>
      <c r="G38" s="121">
        <v>18</v>
      </c>
      <c r="H38" s="121" t="s">
        <v>12</v>
      </c>
      <c r="I38" s="108"/>
      <c r="J38" s="83"/>
      <c r="K38" s="84"/>
      <c r="L38" s="88"/>
    </row>
    <row r="39" spans="1:12" s="71" customFormat="1" ht="18" customHeight="1">
      <c r="A39" s="17">
        <v>34</v>
      </c>
      <c r="B39" s="106" t="s">
        <v>60</v>
      </c>
      <c r="C39" s="111">
        <v>11</v>
      </c>
      <c r="D39" s="111" t="s">
        <v>11</v>
      </c>
      <c r="E39" s="121">
        <v>120</v>
      </c>
      <c r="F39" s="121" t="s">
        <v>12</v>
      </c>
      <c r="G39" s="121">
        <v>23</v>
      </c>
      <c r="H39" s="121" t="s">
        <v>12</v>
      </c>
      <c r="I39" s="108"/>
      <c r="J39" s="83"/>
      <c r="K39" s="84"/>
      <c r="L39" s="85"/>
    </row>
    <row r="40" spans="1:12" s="71" customFormat="1" ht="18" customHeight="1">
      <c r="A40" s="17">
        <v>35</v>
      </c>
      <c r="B40" s="122" t="s">
        <v>61</v>
      </c>
      <c r="C40" s="119">
        <v>12</v>
      </c>
      <c r="D40" s="119" t="s">
        <v>11</v>
      </c>
      <c r="E40" s="121">
        <v>106</v>
      </c>
      <c r="F40" s="121" t="s">
        <v>12</v>
      </c>
      <c r="G40" s="121">
        <v>18</v>
      </c>
      <c r="H40" s="121" t="s">
        <v>12</v>
      </c>
      <c r="I40" s="108"/>
      <c r="J40" s="83"/>
      <c r="K40" s="84"/>
      <c r="L40" s="85"/>
    </row>
    <row r="41" spans="1:12" s="71" customFormat="1" ht="18" customHeight="1">
      <c r="A41" s="17">
        <v>36</v>
      </c>
      <c r="B41" s="106" t="s">
        <v>62</v>
      </c>
      <c r="C41" s="111">
        <v>12</v>
      </c>
      <c r="D41" s="111" t="s">
        <v>14</v>
      </c>
      <c r="E41" s="121">
        <v>112</v>
      </c>
      <c r="F41" s="121" t="s">
        <v>12</v>
      </c>
      <c r="G41" s="121">
        <v>15</v>
      </c>
      <c r="H41" s="121" t="s">
        <v>12</v>
      </c>
      <c r="I41" s="108"/>
      <c r="J41" s="83"/>
      <c r="K41" s="84"/>
      <c r="L41" s="85"/>
    </row>
    <row r="42" spans="1:12" s="71" customFormat="1" ht="18" customHeight="1">
      <c r="A42" s="17">
        <v>37</v>
      </c>
      <c r="B42" s="106" t="s">
        <v>211</v>
      </c>
      <c r="C42" s="111">
        <v>12</v>
      </c>
      <c r="D42" s="111" t="s">
        <v>11</v>
      </c>
      <c r="E42" s="121">
        <v>122</v>
      </c>
      <c r="F42" s="121" t="s">
        <v>12</v>
      </c>
      <c r="G42" s="121">
        <v>28</v>
      </c>
      <c r="H42" s="121" t="s">
        <v>13</v>
      </c>
      <c r="I42" s="108"/>
      <c r="J42" s="83"/>
      <c r="K42" s="84"/>
      <c r="L42" s="85"/>
    </row>
    <row r="43" spans="1:12" s="71" customFormat="1" ht="18" customHeight="1">
      <c r="A43" s="17">
        <v>38</v>
      </c>
      <c r="B43" s="4" t="s">
        <v>70</v>
      </c>
      <c r="C43" s="111">
        <v>12</v>
      </c>
      <c r="D43" s="111" t="s">
        <v>14</v>
      </c>
      <c r="E43" s="121">
        <v>112</v>
      </c>
      <c r="F43" s="121" t="s">
        <v>12</v>
      </c>
      <c r="G43" s="121">
        <v>18</v>
      </c>
      <c r="H43" s="121" t="s">
        <v>12</v>
      </c>
      <c r="I43" s="108"/>
      <c r="J43" s="83"/>
      <c r="K43" s="84"/>
      <c r="L43" s="88"/>
    </row>
    <row r="44" spans="1:12" ht="18.75">
      <c r="A44" s="116" t="s">
        <v>295</v>
      </c>
      <c r="B44" s="116"/>
      <c r="C44" s="116"/>
      <c r="D44" s="116"/>
      <c r="E44" s="116"/>
      <c r="F44" s="116"/>
      <c r="G44" s="116"/>
      <c r="H44" s="116"/>
      <c r="I44" s="116"/>
      <c r="J44" s="8"/>
      <c r="K44" s="8"/>
    </row>
    <row r="45" spans="1:12" ht="18.75">
      <c r="A45" s="153" t="s">
        <v>30</v>
      </c>
      <c r="B45" s="153"/>
      <c r="C45" s="153"/>
      <c r="D45" s="153"/>
      <c r="E45" s="153"/>
      <c r="F45" s="153"/>
      <c r="G45" s="153"/>
      <c r="H45" s="153"/>
      <c r="I45" s="153"/>
      <c r="J45" s="8"/>
      <c r="K45" s="8"/>
    </row>
    <row r="46" spans="1:12" ht="18.75">
      <c r="A46" s="10"/>
      <c r="B46" s="143" t="s">
        <v>31</v>
      </c>
      <c r="C46" s="11"/>
      <c r="D46" s="12" t="s">
        <v>11</v>
      </c>
      <c r="E46" s="12" t="s">
        <v>14</v>
      </c>
      <c r="F46" s="12" t="s">
        <v>32</v>
      </c>
      <c r="G46" s="12" t="s">
        <v>33</v>
      </c>
      <c r="H46" s="13"/>
      <c r="I46" s="13" t="s">
        <v>34</v>
      </c>
      <c r="J46" s="6"/>
      <c r="K46" s="10"/>
    </row>
    <row r="47" spans="1:12" ht="31.5">
      <c r="A47" s="14"/>
      <c r="B47" s="144"/>
      <c r="C47" s="52" t="s">
        <v>12</v>
      </c>
      <c r="D47" s="24">
        <f>COUNTIFS($F$6:$F$43,"BT",$D$6:$D$43,"Nam")</f>
        <v>19</v>
      </c>
      <c r="E47" s="24">
        <f>COUNTIFS($F$6:$F$43,"BT",$D$6:$D$43,"Nữ")</f>
        <v>19</v>
      </c>
      <c r="F47" s="24">
        <f>SUM(D47:E47)</f>
        <v>38</v>
      </c>
      <c r="G47" s="24">
        <f>ROUND((F47/38*100),1)</f>
        <v>100</v>
      </c>
      <c r="H47" s="15"/>
      <c r="I47" s="16" t="s">
        <v>12</v>
      </c>
      <c r="J47" s="17" t="s">
        <v>35</v>
      </c>
      <c r="K47" s="14"/>
    </row>
    <row r="48" spans="1:12" ht="47.25">
      <c r="A48" s="14"/>
      <c r="B48" s="144"/>
      <c r="C48" s="52" t="s">
        <v>36</v>
      </c>
      <c r="D48" s="24">
        <f>COUNTIFS($F$6:$F$43,"TC.N",$D$6:$D$43,"Nam")</f>
        <v>0</v>
      </c>
      <c r="E48" s="24">
        <f>COUNTIFS($F$6:$F$43,"TC.N",$D$6:$D$43,"Nữ ")</f>
        <v>0</v>
      </c>
      <c r="F48" s="24">
        <f t="shared" ref="F48:F57" si="0">SUM(D48:E48)</f>
        <v>0</v>
      </c>
      <c r="G48" s="24">
        <f>ROUND((F48/32*100),1)</f>
        <v>0</v>
      </c>
      <c r="H48" s="15"/>
      <c r="I48" s="16" t="s">
        <v>36</v>
      </c>
      <c r="J48" s="17" t="s">
        <v>37</v>
      </c>
      <c r="K48" s="14"/>
    </row>
    <row r="49" spans="1:11" ht="18.75">
      <c r="A49" s="14"/>
      <c r="B49" s="145"/>
      <c r="C49" s="52" t="s">
        <v>24</v>
      </c>
      <c r="D49" s="24">
        <f>COUNTIFS($F$6:$F$43,"TC",$D$6:$D$43,"Nam")</f>
        <v>0</v>
      </c>
      <c r="E49" s="24">
        <f>COUNTIFS($F$6:$F$43,"TC",$D$6:$D$43,"Nữ")</f>
        <v>0</v>
      </c>
      <c r="F49" s="24">
        <f t="shared" si="0"/>
        <v>0</v>
      </c>
      <c r="G49" s="24">
        <f>ROUND((F49/32*100),1)</f>
        <v>0</v>
      </c>
      <c r="H49" s="15"/>
      <c r="I49" s="16" t="s">
        <v>24</v>
      </c>
      <c r="J49" s="17" t="s">
        <v>38</v>
      </c>
      <c r="K49" s="14"/>
    </row>
    <row r="50" spans="1:11" ht="18.75">
      <c r="A50" s="14"/>
      <c r="B50" s="18" t="s">
        <v>32</v>
      </c>
      <c r="C50" s="52"/>
      <c r="D50" s="23">
        <f>SUM(D47:D49)</f>
        <v>19</v>
      </c>
      <c r="E50" s="23">
        <f>SUM(E47:E49)</f>
        <v>19</v>
      </c>
      <c r="F50" s="23">
        <f>SUM(F47:F49)</f>
        <v>38</v>
      </c>
      <c r="G50" s="23">
        <f>SUM(G47:G49)</f>
        <v>100</v>
      </c>
      <c r="H50" s="20"/>
      <c r="I50" s="21" t="s">
        <v>13</v>
      </c>
      <c r="J50" s="17" t="s">
        <v>39</v>
      </c>
      <c r="K50" s="14"/>
    </row>
    <row r="51" spans="1:11" ht="18.75">
      <c r="A51" s="14"/>
      <c r="B51" s="182" t="s">
        <v>40</v>
      </c>
      <c r="C51" s="52" t="s">
        <v>12</v>
      </c>
      <c r="D51" s="23">
        <f>COUNTIFS($H$6:$H$43,"BT",$D$6:$D$43,"Nam")</f>
        <v>16</v>
      </c>
      <c r="E51" s="23">
        <f>COUNTIFS($H$6:$H$43,"BT",$D$6:$D$43,"Nữ")</f>
        <v>13</v>
      </c>
      <c r="F51" s="23">
        <f t="shared" si="0"/>
        <v>29</v>
      </c>
      <c r="G51" s="23">
        <f>ROUND((F51/38*100),1)</f>
        <v>76.3</v>
      </c>
      <c r="H51" s="20"/>
      <c r="I51" s="21" t="s">
        <v>41</v>
      </c>
      <c r="J51" s="17" t="s">
        <v>42</v>
      </c>
      <c r="K51" s="14"/>
    </row>
    <row r="52" spans="1:11" ht="47.25">
      <c r="A52" s="14"/>
      <c r="B52" s="183"/>
      <c r="C52" s="11" t="s">
        <v>13</v>
      </c>
      <c r="D52" s="23">
        <f>COUNTIFS($H$6:$H$43,"BP",$D$6:$D$43,"Nam")</f>
        <v>3</v>
      </c>
      <c r="E52" s="23">
        <f>COUNTIFS($H$6:$H$43,"BP",$D$6:$D$43,"Nữ")</f>
        <v>3</v>
      </c>
      <c r="F52" s="23">
        <f t="shared" si="0"/>
        <v>6</v>
      </c>
      <c r="G52" s="23">
        <f t="shared" ref="G52:G57" si="1">ROUND((F52/38*100),1)</f>
        <v>15.8</v>
      </c>
      <c r="H52" s="20"/>
      <c r="I52" s="22" t="s">
        <v>43</v>
      </c>
      <c r="J52" s="17" t="s">
        <v>44</v>
      </c>
      <c r="K52" s="14"/>
    </row>
    <row r="53" spans="1:11" ht="18.75">
      <c r="A53" s="14"/>
      <c r="B53" s="183"/>
      <c r="C53" s="11" t="s">
        <v>41</v>
      </c>
      <c r="D53" s="23">
        <f>COUNTIFS($H$6:$H$43,"Th.C",$D$6:$D$43,"Nam")</f>
        <v>0</v>
      </c>
      <c r="E53" s="23">
        <f>COUNTIFS($H$6:$H$43,"Th.C",$D$6:$D$43,"Nữ")</f>
        <v>3</v>
      </c>
      <c r="F53" s="23">
        <f t="shared" si="0"/>
        <v>3</v>
      </c>
      <c r="G53" s="23">
        <f t="shared" si="1"/>
        <v>7.9</v>
      </c>
      <c r="H53" s="20"/>
      <c r="I53" s="23" t="s">
        <v>25</v>
      </c>
      <c r="J53" s="16" t="s">
        <v>45</v>
      </c>
      <c r="K53" s="2"/>
    </row>
    <row r="54" spans="1:11" ht="18.75">
      <c r="A54" s="14"/>
      <c r="B54" s="183"/>
      <c r="C54" s="52" t="s">
        <v>43</v>
      </c>
      <c r="D54" s="23">
        <f>COUNTIFS($H$6:$H$43,"NC.N",$D$6:$D$43,"Nam")</f>
        <v>0</v>
      </c>
      <c r="E54" s="23">
        <f>COUNTIFS($H$6:$H$43,"NC.N",$D$6:$D$43,"Nữ")</f>
        <v>0</v>
      </c>
      <c r="F54" s="23">
        <f t="shared" si="0"/>
        <v>0</v>
      </c>
      <c r="G54" s="23">
        <f t="shared" si="1"/>
        <v>0</v>
      </c>
      <c r="H54" s="20"/>
      <c r="I54" s="23" t="s">
        <v>46</v>
      </c>
      <c r="J54" s="24" t="s">
        <v>47</v>
      </c>
      <c r="K54" s="2"/>
    </row>
    <row r="55" spans="1:11" ht="47.25">
      <c r="A55" s="14"/>
      <c r="B55" s="183"/>
      <c r="C55" s="11" t="s">
        <v>25</v>
      </c>
      <c r="D55" s="23">
        <f>COUNTIFS($H$6:$H$43,"NC",$D$6:$D$43,"Nam")</f>
        <v>0</v>
      </c>
      <c r="E55" s="23">
        <f>COUNTIFS($H$6:$H$43,"NC",$D$6:$D$43,"Nữ")</f>
        <v>0</v>
      </c>
      <c r="F55" s="23">
        <f t="shared" si="0"/>
        <v>0</v>
      </c>
      <c r="G55" s="23">
        <f t="shared" si="1"/>
        <v>0</v>
      </c>
      <c r="H55" s="20"/>
      <c r="I55" s="25" t="s">
        <v>48</v>
      </c>
      <c r="J55" s="17" t="s">
        <v>49</v>
      </c>
      <c r="K55" s="53"/>
    </row>
    <row r="56" spans="1:11" ht="18.75">
      <c r="A56" s="14"/>
      <c r="B56" s="183"/>
      <c r="C56" s="11" t="s">
        <v>46</v>
      </c>
      <c r="D56" s="23">
        <f>COUNTIFS($H$6:$H$43,"GC",$D$6:$D$43,"Nam")</f>
        <v>0</v>
      </c>
      <c r="E56" s="23">
        <f>COUNTIFS($H$6:$H$43,"GC",$D$6:$D$43,"Nữ")</f>
        <v>0</v>
      </c>
      <c r="F56" s="23">
        <f t="shared" si="0"/>
        <v>0</v>
      </c>
      <c r="G56" s="23">
        <f t="shared" si="1"/>
        <v>0</v>
      </c>
      <c r="H56" s="20"/>
      <c r="I56" s="26"/>
      <c r="J56" s="27"/>
      <c r="K56" s="53"/>
    </row>
    <row r="57" spans="1:11" ht="18.75">
      <c r="A57" s="27"/>
      <c r="B57" s="184"/>
      <c r="C57" s="28" t="s">
        <v>48</v>
      </c>
      <c r="D57" s="23">
        <f>COUNTIFS($H$6:$H$43,"GC.N",$D$6:$D$43,"Nam")</f>
        <v>0</v>
      </c>
      <c r="E57" s="23">
        <f>COUNTIFS($H$6:$H$43,"GC.N",$D$6:$D$43,"Nữ")</f>
        <v>0</v>
      </c>
      <c r="F57" s="23">
        <f t="shared" si="0"/>
        <v>0</v>
      </c>
      <c r="G57" s="23">
        <f t="shared" si="1"/>
        <v>0</v>
      </c>
      <c r="H57" s="20"/>
      <c r="I57" s="26"/>
      <c r="J57" s="27"/>
      <c r="K57" s="27"/>
    </row>
    <row r="58" spans="1:11" ht="18.75">
      <c r="A58" s="27"/>
      <c r="B58" s="18" t="s">
        <v>32</v>
      </c>
      <c r="C58" s="28"/>
      <c r="D58" s="54">
        <f>SUM(D51:D57)</f>
        <v>19</v>
      </c>
      <c r="E58" s="54">
        <f>SUM(E51:E57)</f>
        <v>19</v>
      </c>
      <c r="F58" s="54">
        <f>SUM(F51:F57)</f>
        <v>38</v>
      </c>
      <c r="G58" s="54">
        <f>SUM(G51:G57)</f>
        <v>100</v>
      </c>
      <c r="H58" s="30"/>
      <c r="I58" s="31"/>
      <c r="J58" s="31"/>
      <c r="K58" s="27"/>
    </row>
    <row r="59" spans="1:11" ht="18.75">
      <c r="A59" s="27"/>
      <c r="B59" s="27"/>
      <c r="C59" s="32"/>
      <c r="D59" s="26"/>
      <c r="E59" s="201" t="s">
        <v>307</v>
      </c>
      <c r="F59" s="201"/>
      <c r="G59" s="201"/>
      <c r="H59" s="201"/>
      <c r="I59" s="201"/>
      <c r="J59" s="201"/>
      <c r="K59" s="31"/>
    </row>
    <row r="60" spans="1:11" ht="18.75">
      <c r="A60" s="33"/>
      <c r="B60" s="33"/>
      <c r="C60" s="32"/>
      <c r="D60" s="34"/>
      <c r="E60" s="185" t="s">
        <v>50</v>
      </c>
      <c r="F60" s="185"/>
      <c r="G60" s="185"/>
      <c r="H60" s="185"/>
      <c r="I60" s="185"/>
      <c r="J60" s="185"/>
      <c r="K60" s="31"/>
    </row>
    <row r="61" spans="1:11" ht="18.75">
      <c r="A61" s="33"/>
      <c r="B61" s="33"/>
      <c r="C61" s="32"/>
      <c r="D61" s="34"/>
      <c r="E61" s="33"/>
      <c r="F61" s="34"/>
      <c r="G61" s="27" t="s">
        <v>64</v>
      </c>
      <c r="H61" s="27"/>
      <c r="I61" s="26"/>
      <c r="J61" s="33"/>
      <c r="K61" s="27"/>
    </row>
    <row r="62" spans="1:11" ht="18.75">
      <c r="A62" s="33"/>
      <c r="B62" s="33"/>
      <c r="C62" s="32"/>
      <c r="D62" s="34"/>
      <c r="E62" s="33"/>
      <c r="F62" s="34"/>
      <c r="G62" s="27" t="s">
        <v>76</v>
      </c>
      <c r="H62" s="27"/>
      <c r="I62" s="26"/>
      <c r="J62" s="33"/>
      <c r="K62" s="27"/>
    </row>
    <row r="63" spans="1:11" ht="18.75">
      <c r="A63" s="33"/>
      <c r="B63" s="33"/>
      <c r="C63" s="32"/>
      <c r="D63" s="34"/>
      <c r="E63" s="33"/>
      <c r="F63" s="34"/>
      <c r="G63" s="27"/>
      <c r="H63" s="27"/>
      <c r="I63" s="27"/>
      <c r="J63" s="31"/>
    </row>
  </sheetData>
  <sortState ref="A6:L43">
    <sortCondition ref="C6:C43"/>
  </sortState>
  <mergeCells count="16">
    <mergeCell ref="A45:I45"/>
    <mergeCell ref="B51:B57"/>
    <mergeCell ref="E59:J59"/>
    <mergeCell ref="E60:J60"/>
    <mergeCell ref="A1:I1"/>
    <mergeCell ref="A2:I2"/>
    <mergeCell ref="I3:I5"/>
    <mergeCell ref="B46:B49"/>
    <mergeCell ref="A3:A5"/>
    <mergeCell ref="B3:B5"/>
    <mergeCell ref="C3:C5"/>
    <mergeCell ref="D3:D5"/>
    <mergeCell ref="E3:E5"/>
    <mergeCell ref="F3:F5"/>
    <mergeCell ref="G3:G5"/>
    <mergeCell ref="H3:H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30:C31"/>
  </dataValidations>
  <pageMargins left="0.5" right="0.39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topLeftCell="A52" workbookViewId="0">
      <selection activeCell="F61" sqref="F61:I61"/>
    </sheetView>
  </sheetViews>
  <sheetFormatPr defaultRowHeight="15"/>
  <cols>
    <col min="1" max="1" width="6.85546875" customWidth="1"/>
    <col min="2" max="2" width="24" customWidth="1"/>
    <col min="3" max="3" width="7" bestFit="1" customWidth="1"/>
    <col min="4" max="4" width="6.85546875" customWidth="1"/>
    <col min="5" max="5" width="7.7109375" customWidth="1"/>
    <col min="6" max="6" width="8" customWidth="1"/>
    <col min="7" max="7" width="7.28515625" customWidth="1"/>
    <col min="8" max="9" width="7.5703125" customWidth="1"/>
    <col min="11" max="11" width="10.7109375" bestFit="1" customWidth="1"/>
  </cols>
  <sheetData>
    <row r="1" spans="1:12" ht="20.25">
      <c r="A1" s="152" t="s">
        <v>85</v>
      </c>
      <c r="B1" s="152"/>
      <c r="C1" s="152"/>
      <c r="D1" s="152"/>
      <c r="E1" s="152"/>
      <c r="F1" s="152"/>
      <c r="G1" s="152"/>
      <c r="H1" s="152"/>
      <c r="I1" s="152"/>
      <c r="J1" s="55"/>
      <c r="K1" s="55"/>
    </row>
    <row r="2" spans="1:12" ht="20.25">
      <c r="A2" s="186" t="s">
        <v>86</v>
      </c>
      <c r="B2" s="186"/>
      <c r="C2" s="186"/>
      <c r="D2" s="186"/>
      <c r="E2" s="186"/>
      <c r="F2" s="186"/>
      <c r="G2" s="186"/>
      <c r="H2" s="186"/>
      <c r="I2" s="186"/>
      <c r="J2" s="55"/>
      <c r="K2" s="55"/>
    </row>
    <row r="3" spans="1:12" ht="18.75">
      <c r="A3" s="150" t="s">
        <v>2</v>
      </c>
      <c r="B3" s="149" t="s">
        <v>3</v>
      </c>
      <c r="C3" s="187" t="s">
        <v>4</v>
      </c>
      <c r="D3" s="149" t="s">
        <v>79</v>
      </c>
      <c r="E3" s="189" t="s">
        <v>6</v>
      </c>
      <c r="F3" s="149" t="s">
        <v>7</v>
      </c>
      <c r="G3" s="189" t="s">
        <v>8</v>
      </c>
      <c r="H3" s="149" t="s">
        <v>7</v>
      </c>
      <c r="I3" s="149" t="s">
        <v>80</v>
      </c>
      <c r="J3" s="8"/>
      <c r="K3" s="8"/>
    </row>
    <row r="4" spans="1:12" ht="20.25" customHeight="1">
      <c r="A4" s="150"/>
      <c r="B4" s="150"/>
      <c r="C4" s="188"/>
      <c r="D4" s="150"/>
      <c r="E4" s="189"/>
      <c r="F4" s="149"/>
      <c r="G4" s="189"/>
      <c r="H4" s="149"/>
      <c r="I4" s="149"/>
      <c r="J4" s="1"/>
      <c r="K4" s="1"/>
      <c r="L4" s="49"/>
    </row>
    <row r="5" spans="1:12" ht="18.75">
      <c r="A5" s="146"/>
      <c r="B5" s="146"/>
      <c r="C5" s="190"/>
      <c r="D5" s="146"/>
      <c r="E5" s="158"/>
      <c r="F5" s="157"/>
      <c r="G5" s="158"/>
      <c r="H5" s="157"/>
      <c r="I5" s="157"/>
      <c r="J5" s="2"/>
      <c r="K5" s="57"/>
      <c r="L5" s="49"/>
    </row>
    <row r="6" spans="1:12" ht="30" customHeight="1">
      <c r="A6" s="11">
        <v>1</v>
      </c>
      <c r="B6" s="104" t="s">
        <v>234</v>
      </c>
      <c r="C6" s="110">
        <v>1</v>
      </c>
      <c r="D6" s="110" t="s">
        <v>14</v>
      </c>
      <c r="E6" s="59">
        <v>112</v>
      </c>
      <c r="F6" s="59" t="s">
        <v>12</v>
      </c>
      <c r="G6" s="59">
        <v>16</v>
      </c>
      <c r="H6" s="59" t="s">
        <v>12</v>
      </c>
      <c r="I6" s="59"/>
      <c r="J6" s="3"/>
      <c r="K6" s="57"/>
      <c r="L6" s="50"/>
    </row>
    <row r="7" spans="1:12" ht="30" customHeight="1">
      <c r="A7" s="11">
        <v>2</v>
      </c>
      <c r="B7" s="4" t="s">
        <v>246</v>
      </c>
      <c r="C7" s="111">
        <v>1</v>
      </c>
      <c r="D7" s="111" t="s">
        <v>14</v>
      </c>
      <c r="E7" s="59">
        <v>122</v>
      </c>
      <c r="F7" s="59" t="s">
        <v>12</v>
      </c>
      <c r="G7" s="59">
        <v>22</v>
      </c>
      <c r="H7" s="59" t="s">
        <v>12</v>
      </c>
      <c r="I7" s="59"/>
      <c r="J7" s="3"/>
      <c r="K7" s="57"/>
      <c r="L7" s="49"/>
    </row>
    <row r="8" spans="1:12" ht="30" customHeight="1">
      <c r="A8" s="11">
        <v>3</v>
      </c>
      <c r="B8" s="104" t="s">
        <v>235</v>
      </c>
      <c r="C8" s="110">
        <v>2</v>
      </c>
      <c r="D8" s="110" t="s">
        <v>14</v>
      </c>
      <c r="E8" s="59">
        <v>119</v>
      </c>
      <c r="F8" s="59" t="s">
        <v>12</v>
      </c>
      <c r="G8" s="59">
        <v>22</v>
      </c>
      <c r="H8" s="59" t="s">
        <v>12</v>
      </c>
      <c r="I8" s="59"/>
      <c r="J8" s="3"/>
      <c r="K8" s="57"/>
      <c r="L8" s="49"/>
    </row>
    <row r="9" spans="1:12" s="48" customFormat="1" ht="30" customHeight="1">
      <c r="A9" s="11">
        <v>4</v>
      </c>
      <c r="B9" s="104" t="s">
        <v>236</v>
      </c>
      <c r="C9" s="110">
        <v>2</v>
      </c>
      <c r="D9" s="110" t="s">
        <v>14</v>
      </c>
      <c r="E9" s="59">
        <v>122</v>
      </c>
      <c r="F9" s="59" t="s">
        <v>12</v>
      </c>
      <c r="G9" s="59">
        <v>26</v>
      </c>
      <c r="H9" s="59" t="s">
        <v>12</v>
      </c>
      <c r="I9" s="59"/>
      <c r="J9" s="3"/>
      <c r="K9" s="57"/>
      <c r="L9" s="49"/>
    </row>
    <row r="10" spans="1:12" s="48" customFormat="1" ht="30" customHeight="1">
      <c r="A10" s="11">
        <v>5</v>
      </c>
      <c r="B10" s="4" t="s">
        <v>206</v>
      </c>
      <c r="C10" s="111">
        <v>2</v>
      </c>
      <c r="D10" s="111" t="s">
        <v>14</v>
      </c>
      <c r="E10" s="59">
        <v>128</v>
      </c>
      <c r="F10" s="59" t="s">
        <v>12</v>
      </c>
      <c r="G10" s="59">
        <v>39</v>
      </c>
      <c r="H10" s="59" t="s">
        <v>13</v>
      </c>
      <c r="I10" s="59"/>
      <c r="J10" s="3"/>
      <c r="K10" s="57"/>
      <c r="L10" s="49"/>
    </row>
    <row r="11" spans="1:12" s="48" customFormat="1" ht="30" customHeight="1">
      <c r="A11" s="11">
        <v>6</v>
      </c>
      <c r="B11" s="104" t="s">
        <v>232</v>
      </c>
      <c r="C11" s="110">
        <v>4</v>
      </c>
      <c r="D11" s="110" t="s">
        <v>14</v>
      </c>
      <c r="E11" s="59">
        <v>117</v>
      </c>
      <c r="F11" s="59" t="s">
        <v>12</v>
      </c>
      <c r="G11" s="59">
        <v>17</v>
      </c>
      <c r="H11" s="59" t="s">
        <v>12</v>
      </c>
      <c r="I11" s="59"/>
      <c r="J11" s="3"/>
      <c r="K11" s="57"/>
      <c r="L11" s="51"/>
    </row>
    <row r="12" spans="1:12" s="48" customFormat="1" ht="30" customHeight="1">
      <c r="A12" s="11">
        <v>7</v>
      </c>
      <c r="B12" s="4" t="s">
        <v>243</v>
      </c>
      <c r="C12" s="111">
        <v>4</v>
      </c>
      <c r="D12" s="111" t="s">
        <v>11</v>
      </c>
      <c r="E12" s="59">
        <v>110</v>
      </c>
      <c r="F12" s="59" t="s">
        <v>12</v>
      </c>
      <c r="G12" s="59">
        <v>17</v>
      </c>
      <c r="H12" s="59" t="s">
        <v>12</v>
      </c>
      <c r="I12" s="59"/>
      <c r="J12" s="3"/>
      <c r="K12" s="57"/>
      <c r="L12" s="49"/>
    </row>
    <row r="13" spans="1:12" s="48" customFormat="1" ht="30" customHeight="1">
      <c r="A13" s="11">
        <v>8</v>
      </c>
      <c r="B13" s="104" t="s">
        <v>223</v>
      </c>
      <c r="C13" s="110">
        <v>5</v>
      </c>
      <c r="D13" s="110" t="s">
        <v>11</v>
      </c>
      <c r="E13" s="59">
        <v>125</v>
      </c>
      <c r="F13" s="59" t="s">
        <v>12</v>
      </c>
      <c r="G13" s="59">
        <v>36</v>
      </c>
      <c r="H13" s="59" t="s">
        <v>13</v>
      </c>
      <c r="I13" s="59"/>
      <c r="J13" s="3"/>
      <c r="K13" s="57"/>
      <c r="L13" s="49"/>
    </row>
    <row r="14" spans="1:12" s="48" customFormat="1" ht="30" customHeight="1">
      <c r="A14" s="11">
        <v>9</v>
      </c>
      <c r="B14" s="104" t="s">
        <v>230</v>
      </c>
      <c r="C14" s="110">
        <v>5</v>
      </c>
      <c r="D14" s="110" t="s">
        <v>14</v>
      </c>
      <c r="E14" s="59">
        <v>117</v>
      </c>
      <c r="F14" s="59" t="s">
        <v>12</v>
      </c>
      <c r="G14" s="59">
        <v>28</v>
      </c>
      <c r="H14" s="59" t="s">
        <v>13</v>
      </c>
      <c r="I14" s="59"/>
      <c r="J14" s="3"/>
      <c r="K14" s="57"/>
      <c r="L14" s="50"/>
    </row>
    <row r="15" spans="1:12" s="48" customFormat="1" ht="30" customHeight="1">
      <c r="A15" s="11">
        <v>10</v>
      </c>
      <c r="B15" s="104" t="s">
        <v>240</v>
      </c>
      <c r="C15" s="110">
        <v>5</v>
      </c>
      <c r="D15" s="110" t="s">
        <v>11</v>
      </c>
      <c r="E15" s="59">
        <v>118</v>
      </c>
      <c r="F15" s="59" t="s">
        <v>12</v>
      </c>
      <c r="G15" s="59">
        <v>23</v>
      </c>
      <c r="H15" s="59" t="s">
        <v>12</v>
      </c>
      <c r="I15" s="59"/>
      <c r="J15" s="3"/>
      <c r="K15" s="57"/>
      <c r="L15" s="51"/>
    </row>
    <row r="16" spans="1:12" s="48" customFormat="1" ht="30" customHeight="1">
      <c r="A16" s="11">
        <v>11</v>
      </c>
      <c r="B16" s="4" t="s">
        <v>241</v>
      </c>
      <c r="C16" s="111">
        <v>5</v>
      </c>
      <c r="D16" s="111" t="s">
        <v>14</v>
      </c>
      <c r="E16" s="59">
        <v>116</v>
      </c>
      <c r="F16" s="59" t="s">
        <v>12</v>
      </c>
      <c r="G16" s="59">
        <v>23</v>
      </c>
      <c r="H16" s="59" t="s">
        <v>12</v>
      </c>
      <c r="I16" s="59"/>
      <c r="J16" s="3"/>
      <c r="K16" s="57"/>
      <c r="L16" s="49"/>
    </row>
    <row r="17" spans="1:12" s="48" customFormat="1" ht="30" customHeight="1">
      <c r="A17" s="11">
        <v>12</v>
      </c>
      <c r="B17" s="4" t="s">
        <v>245</v>
      </c>
      <c r="C17" s="111">
        <v>5</v>
      </c>
      <c r="D17" s="111" t="s">
        <v>11</v>
      </c>
      <c r="E17" s="59">
        <v>111</v>
      </c>
      <c r="F17" s="59" t="s">
        <v>12</v>
      </c>
      <c r="G17" s="59">
        <v>18</v>
      </c>
      <c r="H17" s="59" t="s">
        <v>12</v>
      </c>
      <c r="I17" s="59"/>
      <c r="J17" s="3"/>
      <c r="K17" s="57"/>
      <c r="L17" s="49"/>
    </row>
    <row r="18" spans="1:12" s="48" customFormat="1" ht="30" customHeight="1">
      <c r="A18" s="11">
        <v>13</v>
      </c>
      <c r="B18" s="104" t="s">
        <v>225</v>
      </c>
      <c r="C18" s="110">
        <v>6</v>
      </c>
      <c r="D18" s="110" t="s">
        <v>11</v>
      </c>
      <c r="E18" s="59">
        <v>116</v>
      </c>
      <c r="F18" s="59" t="s">
        <v>12</v>
      </c>
      <c r="G18" s="59">
        <v>18</v>
      </c>
      <c r="H18" s="59" t="s">
        <v>12</v>
      </c>
      <c r="I18" s="59"/>
      <c r="J18" s="3"/>
      <c r="K18" s="57"/>
      <c r="L18" s="49"/>
    </row>
    <row r="19" spans="1:12" s="48" customFormat="1" ht="30" customHeight="1">
      <c r="A19" s="11">
        <v>14</v>
      </c>
      <c r="B19" s="104" t="s">
        <v>224</v>
      </c>
      <c r="C19" s="110">
        <v>7</v>
      </c>
      <c r="D19" s="110" t="s">
        <v>11</v>
      </c>
      <c r="E19" s="59">
        <v>110</v>
      </c>
      <c r="F19" s="59" t="s">
        <v>12</v>
      </c>
      <c r="G19" s="59">
        <v>24</v>
      </c>
      <c r="H19" s="59" t="s">
        <v>13</v>
      </c>
      <c r="I19" s="59"/>
      <c r="J19" s="3"/>
      <c r="K19" s="57"/>
      <c r="L19" s="51"/>
    </row>
    <row r="20" spans="1:12" s="48" customFormat="1" ht="30" customHeight="1">
      <c r="A20" s="11">
        <v>15</v>
      </c>
      <c r="B20" s="104" t="s">
        <v>231</v>
      </c>
      <c r="C20" s="110">
        <v>7</v>
      </c>
      <c r="D20" s="110" t="s">
        <v>14</v>
      </c>
      <c r="E20" s="59">
        <v>112</v>
      </c>
      <c r="F20" s="59" t="s">
        <v>12</v>
      </c>
      <c r="G20" s="59">
        <v>16</v>
      </c>
      <c r="H20" s="59" t="s">
        <v>12</v>
      </c>
      <c r="I20" s="59"/>
      <c r="J20" s="3"/>
      <c r="K20" s="57"/>
      <c r="L20" s="49"/>
    </row>
    <row r="21" spans="1:12" s="48" customFormat="1" ht="30" customHeight="1">
      <c r="A21" s="11">
        <v>16</v>
      </c>
      <c r="B21" s="4" t="s">
        <v>244</v>
      </c>
      <c r="C21" s="111">
        <v>7</v>
      </c>
      <c r="D21" s="111" t="s">
        <v>11</v>
      </c>
      <c r="E21" s="59">
        <v>114</v>
      </c>
      <c r="F21" s="59" t="s">
        <v>12</v>
      </c>
      <c r="G21" s="59">
        <v>20</v>
      </c>
      <c r="H21" s="59" t="s">
        <v>12</v>
      </c>
      <c r="I21" s="59"/>
      <c r="J21" s="3"/>
      <c r="K21" s="57"/>
      <c r="L21" s="50"/>
    </row>
    <row r="22" spans="1:12" s="48" customFormat="1" ht="30" customHeight="1">
      <c r="A22" s="11">
        <v>17</v>
      </c>
      <c r="B22" s="4" t="s">
        <v>248</v>
      </c>
      <c r="C22" s="111">
        <v>7</v>
      </c>
      <c r="D22" s="111" t="s">
        <v>14</v>
      </c>
      <c r="E22" s="59">
        <v>111</v>
      </c>
      <c r="F22" s="59" t="s">
        <v>12</v>
      </c>
      <c r="G22" s="59">
        <v>21</v>
      </c>
      <c r="H22" s="59" t="s">
        <v>12</v>
      </c>
      <c r="I22" s="59"/>
      <c r="J22" s="3"/>
      <c r="K22" s="57"/>
      <c r="L22" s="49"/>
    </row>
    <row r="23" spans="1:12" s="48" customFormat="1" ht="30" customHeight="1">
      <c r="A23" s="11">
        <v>18</v>
      </c>
      <c r="B23" s="4" t="s">
        <v>251</v>
      </c>
      <c r="C23" s="111">
        <v>7</v>
      </c>
      <c r="D23" s="111" t="s">
        <v>14</v>
      </c>
      <c r="E23" s="59">
        <v>114</v>
      </c>
      <c r="F23" s="59" t="s">
        <v>12</v>
      </c>
      <c r="G23" s="59">
        <v>22</v>
      </c>
      <c r="H23" s="59" t="s">
        <v>12</v>
      </c>
      <c r="I23" s="59"/>
      <c r="J23" s="3"/>
      <c r="K23" s="57"/>
      <c r="L23" s="49"/>
    </row>
    <row r="24" spans="1:12" s="48" customFormat="1" ht="30" customHeight="1">
      <c r="A24" s="11">
        <v>19</v>
      </c>
      <c r="B24" s="104" t="s">
        <v>226</v>
      </c>
      <c r="C24" s="110">
        <v>8</v>
      </c>
      <c r="D24" s="110" t="s">
        <v>11</v>
      </c>
      <c r="E24" s="59">
        <v>112</v>
      </c>
      <c r="F24" s="59" t="s">
        <v>12</v>
      </c>
      <c r="G24" s="59">
        <v>17</v>
      </c>
      <c r="H24" s="59" t="s">
        <v>12</v>
      </c>
      <c r="I24" s="59"/>
      <c r="J24" s="3"/>
      <c r="K24" s="57"/>
      <c r="L24" s="49"/>
    </row>
    <row r="25" spans="1:12" s="48" customFormat="1" ht="30" customHeight="1">
      <c r="A25" s="11">
        <v>20</v>
      </c>
      <c r="B25" s="4" t="s">
        <v>242</v>
      </c>
      <c r="C25" s="111">
        <v>8</v>
      </c>
      <c r="D25" s="111" t="s">
        <v>11</v>
      </c>
      <c r="E25" s="59">
        <v>116</v>
      </c>
      <c r="F25" s="59" t="s">
        <v>12</v>
      </c>
      <c r="G25" s="59">
        <v>18</v>
      </c>
      <c r="H25" s="59" t="s">
        <v>12</v>
      </c>
      <c r="I25" s="59"/>
      <c r="J25" s="3"/>
      <c r="K25" s="57"/>
      <c r="L25" s="49"/>
    </row>
    <row r="26" spans="1:12" s="48" customFormat="1" ht="30" customHeight="1">
      <c r="A26" s="11">
        <v>21</v>
      </c>
      <c r="B26" s="104" t="s">
        <v>215</v>
      </c>
      <c r="C26" s="110">
        <v>9</v>
      </c>
      <c r="D26" s="110" t="s">
        <v>14</v>
      </c>
      <c r="E26" s="59">
        <v>112</v>
      </c>
      <c r="F26" s="59" t="s">
        <v>12</v>
      </c>
      <c r="G26" s="59">
        <v>20</v>
      </c>
      <c r="H26" s="59" t="s">
        <v>12</v>
      </c>
      <c r="I26" s="59"/>
      <c r="J26" s="3"/>
      <c r="K26" s="57"/>
      <c r="L26" s="49"/>
    </row>
    <row r="27" spans="1:12" s="48" customFormat="1" ht="30" customHeight="1">
      <c r="A27" s="11">
        <v>22</v>
      </c>
      <c r="B27" s="104" t="s">
        <v>217</v>
      </c>
      <c r="C27" s="110">
        <v>9</v>
      </c>
      <c r="D27" s="110" t="s">
        <v>11</v>
      </c>
      <c r="E27" s="59">
        <v>116</v>
      </c>
      <c r="F27" s="59" t="s">
        <v>12</v>
      </c>
      <c r="G27" s="59">
        <v>20</v>
      </c>
      <c r="H27" s="59" t="s">
        <v>12</v>
      </c>
      <c r="I27" s="59"/>
      <c r="J27" s="3"/>
      <c r="K27" s="57"/>
      <c r="L27" s="49"/>
    </row>
    <row r="28" spans="1:12" s="48" customFormat="1" ht="30" customHeight="1">
      <c r="A28" s="11">
        <v>23</v>
      </c>
      <c r="B28" s="104" t="s">
        <v>218</v>
      </c>
      <c r="C28" s="110">
        <v>9</v>
      </c>
      <c r="D28" s="110" t="s">
        <v>11</v>
      </c>
      <c r="E28" s="59">
        <v>113</v>
      </c>
      <c r="F28" s="59" t="s">
        <v>12</v>
      </c>
      <c r="G28" s="59">
        <v>22</v>
      </c>
      <c r="H28" s="59" t="s">
        <v>12</v>
      </c>
      <c r="I28" s="59"/>
      <c r="J28" s="3"/>
      <c r="K28" s="57"/>
      <c r="L28" s="49"/>
    </row>
    <row r="29" spans="1:12" s="48" customFormat="1" ht="30" customHeight="1">
      <c r="A29" s="11">
        <v>24</v>
      </c>
      <c r="B29" s="104" t="s">
        <v>219</v>
      </c>
      <c r="C29" s="110">
        <v>9</v>
      </c>
      <c r="D29" s="110" t="s">
        <v>11</v>
      </c>
      <c r="E29" s="59">
        <v>116</v>
      </c>
      <c r="F29" s="59" t="s">
        <v>12</v>
      </c>
      <c r="G29" s="59">
        <v>24</v>
      </c>
      <c r="H29" s="59" t="s">
        <v>41</v>
      </c>
      <c r="I29" s="59"/>
      <c r="J29" s="3"/>
      <c r="K29" s="57"/>
      <c r="L29" s="49"/>
    </row>
    <row r="30" spans="1:12" s="48" customFormat="1" ht="30" customHeight="1">
      <c r="A30" s="11">
        <v>25</v>
      </c>
      <c r="B30" s="104" t="s">
        <v>221</v>
      </c>
      <c r="C30" s="110">
        <v>9</v>
      </c>
      <c r="D30" s="110" t="s">
        <v>11</v>
      </c>
      <c r="E30" s="59">
        <v>116</v>
      </c>
      <c r="F30" s="59" t="s">
        <v>12</v>
      </c>
      <c r="G30" s="59">
        <v>22</v>
      </c>
      <c r="H30" s="59" t="s">
        <v>12</v>
      </c>
      <c r="I30" s="59"/>
      <c r="J30" s="3"/>
      <c r="K30" s="57"/>
      <c r="L30" s="49"/>
    </row>
    <row r="31" spans="1:12" s="48" customFormat="1" ht="30" customHeight="1">
      <c r="A31" s="11">
        <v>26</v>
      </c>
      <c r="B31" s="104" t="s">
        <v>233</v>
      </c>
      <c r="C31" s="110">
        <v>9</v>
      </c>
      <c r="D31" s="110" t="s">
        <v>14</v>
      </c>
      <c r="E31" s="59">
        <v>115</v>
      </c>
      <c r="F31" s="59" t="s">
        <v>12</v>
      </c>
      <c r="G31" s="59">
        <v>21</v>
      </c>
      <c r="H31" s="59" t="s">
        <v>12</v>
      </c>
      <c r="I31" s="59"/>
      <c r="J31" s="3"/>
      <c r="K31" s="57"/>
      <c r="L31" s="49"/>
    </row>
    <row r="32" spans="1:12" s="48" customFormat="1" ht="30" customHeight="1">
      <c r="A32" s="11">
        <v>27</v>
      </c>
      <c r="B32" s="104" t="s">
        <v>238</v>
      </c>
      <c r="C32" s="110">
        <v>9</v>
      </c>
      <c r="D32" s="110" t="s">
        <v>14</v>
      </c>
      <c r="E32" s="59">
        <v>114</v>
      </c>
      <c r="F32" s="59" t="s">
        <v>12</v>
      </c>
      <c r="G32" s="59">
        <v>17</v>
      </c>
      <c r="H32" s="59" t="s">
        <v>12</v>
      </c>
      <c r="I32" s="59"/>
      <c r="J32" s="3"/>
      <c r="K32" s="57"/>
      <c r="L32" s="49"/>
    </row>
    <row r="33" spans="1:12" s="48" customFormat="1" ht="30" customHeight="1">
      <c r="A33" s="11">
        <v>28</v>
      </c>
      <c r="B33" s="4" t="s">
        <v>249</v>
      </c>
      <c r="C33" s="111">
        <v>9</v>
      </c>
      <c r="D33" s="111" t="s">
        <v>14</v>
      </c>
      <c r="E33" s="59">
        <v>114</v>
      </c>
      <c r="F33" s="59" t="s">
        <v>12</v>
      </c>
      <c r="G33" s="59">
        <v>16</v>
      </c>
      <c r="H33" s="59" t="s">
        <v>12</v>
      </c>
      <c r="I33" s="59"/>
      <c r="J33" s="3"/>
      <c r="K33" s="57"/>
      <c r="L33" s="49"/>
    </row>
    <row r="34" spans="1:12" s="48" customFormat="1" ht="30" customHeight="1">
      <c r="A34" s="11">
        <v>29</v>
      </c>
      <c r="B34" s="104" t="s">
        <v>220</v>
      </c>
      <c r="C34" s="110">
        <v>10</v>
      </c>
      <c r="D34" s="110" t="s">
        <v>11</v>
      </c>
      <c r="E34" s="59">
        <v>110</v>
      </c>
      <c r="F34" s="59" t="s">
        <v>12</v>
      </c>
      <c r="G34" s="59">
        <v>17</v>
      </c>
      <c r="H34" s="59" t="s">
        <v>12</v>
      </c>
      <c r="I34" s="59"/>
      <c r="J34" s="3"/>
      <c r="K34" s="57"/>
      <c r="L34" s="49"/>
    </row>
    <row r="35" spans="1:12" s="48" customFormat="1" ht="30" customHeight="1">
      <c r="A35" s="11">
        <v>30</v>
      </c>
      <c r="B35" s="104" t="s">
        <v>227</v>
      </c>
      <c r="C35" s="110">
        <v>10</v>
      </c>
      <c r="D35" s="110" t="s">
        <v>11</v>
      </c>
      <c r="E35" s="59">
        <v>108</v>
      </c>
      <c r="F35" s="59" t="s">
        <v>12</v>
      </c>
      <c r="G35" s="59">
        <v>16</v>
      </c>
      <c r="H35" s="59" t="s">
        <v>12</v>
      </c>
      <c r="I35" s="59"/>
      <c r="J35" s="3"/>
      <c r="K35" s="57"/>
      <c r="L35"/>
    </row>
    <row r="36" spans="1:12" ht="30" customHeight="1">
      <c r="A36" s="11">
        <v>31</v>
      </c>
      <c r="B36" s="104" t="s">
        <v>216</v>
      </c>
      <c r="C36" s="110">
        <v>11</v>
      </c>
      <c r="D36" s="110" t="s">
        <v>11</v>
      </c>
      <c r="E36" s="59">
        <v>130</v>
      </c>
      <c r="F36" s="59" t="s">
        <v>12</v>
      </c>
      <c r="G36" s="59">
        <v>39</v>
      </c>
      <c r="H36" s="59" t="s">
        <v>13</v>
      </c>
      <c r="I36" s="59"/>
      <c r="J36" s="3"/>
      <c r="K36" s="57"/>
      <c r="L36" s="49"/>
    </row>
    <row r="37" spans="1:12" ht="30" customHeight="1">
      <c r="A37" s="11">
        <v>32</v>
      </c>
      <c r="B37" s="104" t="s">
        <v>228</v>
      </c>
      <c r="C37" s="110">
        <v>11</v>
      </c>
      <c r="D37" s="110" t="s">
        <v>11</v>
      </c>
      <c r="E37" s="59">
        <v>118</v>
      </c>
      <c r="F37" s="59" t="s">
        <v>12</v>
      </c>
      <c r="G37" s="59">
        <v>20</v>
      </c>
      <c r="H37" s="59" t="s">
        <v>12</v>
      </c>
      <c r="I37" s="59"/>
      <c r="J37" s="3"/>
      <c r="K37" s="57"/>
      <c r="L37" s="49"/>
    </row>
    <row r="38" spans="1:12" ht="30" customHeight="1">
      <c r="A38" s="11">
        <v>33</v>
      </c>
      <c r="B38" s="104" t="s">
        <v>229</v>
      </c>
      <c r="C38" s="110">
        <v>11</v>
      </c>
      <c r="D38" s="110" t="s">
        <v>14</v>
      </c>
      <c r="E38" s="59">
        <v>110</v>
      </c>
      <c r="F38" s="59" t="s">
        <v>12</v>
      </c>
      <c r="G38" s="59">
        <v>25</v>
      </c>
      <c r="H38" s="59" t="s">
        <v>13</v>
      </c>
      <c r="I38" s="59"/>
      <c r="J38" s="3"/>
      <c r="K38" s="57"/>
      <c r="L38" s="49"/>
    </row>
    <row r="39" spans="1:12" ht="30" customHeight="1">
      <c r="A39" s="11">
        <v>34</v>
      </c>
      <c r="B39" s="4" t="s">
        <v>247</v>
      </c>
      <c r="C39" s="111">
        <v>11</v>
      </c>
      <c r="D39" s="111" t="s">
        <v>14</v>
      </c>
      <c r="E39" s="59">
        <v>119</v>
      </c>
      <c r="F39" s="59" t="s">
        <v>12</v>
      </c>
      <c r="G39" s="59">
        <v>24</v>
      </c>
      <c r="H39" s="59" t="s">
        <v>12</v>
      </c>
      <c r="I39" s="59"/>
      <c r="J39" s="3"/>
      <c r="K39" s="57"/>
      <c r="L39" s="49"/>
    </row>
    <row r="40" spans="1:12" ht="30" customHeight="1">
      <c r="A40" s="11">
        <v>35</v>
      </c>
      <c r="B40" s="4" t="s">
        <v>250</v>
      </c>
      <c r="C40" s="111">
        <v>11</v>
      </c>
      <c r="D40" s="111" t="s">
        <v>11</v>
      </c>
      <c r="E40" s="59">
        <v>115</v>
      </c>
      <c r="F40" s="59" t="s">
        <v>12</v>
      </c>
      <c r="G40" s="59">
        <v>20</v>
      </c>
      <c r="H40" s="59" t="s">
        <v>12</v>
      </c>
      <c r="I40" s="59"/>
      <c r="J40" s="3"/>
      <c r="K40" s="57"/>
      <c r="L40" s="49"/>
    </row>
    <row r="41" spans="1:12" ht="30" customHeight="1">
      <c r="A41" s="11">
        <v>36</v>
      </c>
      <c r="B41" s="104" t="s">
        <v>222</v>
      </c>
      <c r="C41" s="110">
        <v>12</v>
      </c>
      <c r="D41" s="110" t="s">
        <v>11</v>
      </c>
      <c r="E41" s="59">
        <v>110</v>
      </c>
      <c r="F41" s="59" t="s">
        <v>12</v>
      </c>
      <c r="G41" s="59">
        <v>17</v>
      </c>
      <c r="H41" s="59" t="s">
        <v>12</v>
      </c>
      <c r="I41" s="59"/>
      <c r="J41" s="3"/>
      <c r="K41" s="57"/>
      <c r="L41" s="49"/>
    </row>
    <row r="42" spans="1:12" ht="30" customHeight="1">
      <c r="A42" s="11">
        <v>37</v>
      </c>
      <c r="B42" s="104" t="s">
        <v>237</v>
      </c>
      <c r="C42" s="110">
        <v>12</v>
      </c>
      <c r="D42" s="110" t="s">
        <v>14</v>
      </c>
      <c r="E42" s="59">
        <v>107</v>
      </c>
      <c r="F42" s="59" t="s">
        <v>12</v>
      </c>
      <c r="G42" s="59">
        <v>16</v>
      </c>
      <c r="H42" s="59" t="s">
        <v>12</v>
      </c>
      <c r="I42" s="59"/>
      <c r="J42" s="3"/>
      <c r="K42" s="57"/>
      <c r="L42" s="49"/>
    </row>
    <row r="43" spans="1:12" ht="30" customHeight="1">
      <c r="A43" s="11">
        <v>38</v>
      </c>
      <c r="B43" s="104" t="s">
        <v>239</v>
      </c>
      <c r="C43" s="110">
        <v>12</v>
      </c>
      <c r="D43" s="110" t="s">
        <v>14</v>
      </c>
      <c r="E43" s="59">
        <v>116</v>
      </c>
      <c r="F43" s="59" t="s">
        <v>12</v>
      </c>
      <c r="G43" s="59">
        <v>22</v>
      </c>
      <c r="H43" s="59" t="s">
        <v>12</v>
      </c>
      <c r="I43" s="59"/>
      <c r="J43" s="3"/>
      <c r="K43" s="57"/>
      <c r="L43" s="49"/>
    </row>
    <row r="44" spans="1:12" ht="18.75">
      <c r="A44" s="116" t="s">
        <v>295</v>
      </c>
      <c r="B44" s="116"/>
      <c r="C44" s="116"/>
      <c r="D44" s="116"/>
      <c r="E44" s="116"/>
      <c r="F44" s="116"/>
      <c r="G44" s="116"/>
      <c r="H44" s="116"/>
      <c r="I44" s="116"/>
      <c r="J44" s="8"/>
      <c r="K44" s="7"/>
    </row>
    <row r="45" spans="1:12" ht="18" customHeight="1">
      <c r="A45" s="153" t="s">
        <v>30</v>
      </c>
      <c r="B45" s="153"/>
      <c r="C45" s="153"/>
      <c r="D45" s="153"/>
      <c r="E45" s="153"/>
      <c r="F45" s="153"/>
      <c r="G45" s="153"/>
      <c r="H45" s="8"/>
      <c r="I45" s="8"/>
      <c r="J45" s="8"/>
      <c r="K45" s="8"/>
    </row>
    <row r="46" spans="1:12" ht="18.75">
      <c r="A46" s="10"/>
      <c r="B46" s="143" t="s">
        <v>31</v>
      </c>
      <c r="C46" s="11"/>
      <c r="D46" s="12" t="s">
        <v>11</v>
      </c>
      <c r="E46" s="12" t="s">
        <v>14</v>
      </c>
      <c r="F46" s="12" t="s">
        <v>32</v>
      </c>
      <c r="G46" s="12" t="s">
        <v>33</v>
      </c>
      <c r="H46" s="13"/>
      <c r="I46" s="13" t="s">
        <v>34</v>
      </c>
      <c r="J46" s="6"/>
      <c r="K46" s="10"/>
    </row>
    <row r="47" spans="1:12" ht="31.5">
      <c r="A47" s="14"/>
      <c r="B47" s="144"/>
      <c r="C47" s="52" t="s">
        <v>12</v>
      </c>
      <c r="D47" s="24">
        <f>COUNTIFS($F$6:$F$43,"BT",$D$6:$D$43,"Nam")</f>
        <v>19</v>
      </c>
      <c r="E47" s="24">
        <f>COUNTIFS($F$6:$F$43,"BT",$D$6:$D$43,"Nữ")</f>
        <v>19</v>
      </c>
      <c r="F47" s="24">
        <f>SUM(D47:E47)</f>
        <v>38</v>
      </c>
      <c r="G47" s="24">
        <f>ROUND((F47/38*100),1)</f>
        <v>100</v>
      </c>
      <c r="H47" s="15"/>
      <c r="I47" s="16" t="s">
        <v>12</v>
      </c>
      <c r="J47" s="17" t="s">
        <v>35</v>
      </c>
      <c r="K47" s="14"/>
    </row>
    <row r="48" spans="1:12" ht="47.25">
      <c r="A48" s="14"/>
      <c r="B48" s="144"/>
      <c r="C48" s="52" t="s">
        <v>36</v>
      </c>
      <c r="D48" s="24">
        <f>COUNTIFS($F$6:$F$43,"TC.N",$D$6:$D$43,"Nam")</f>
        <v>0</v>
      </c>
      <c r="E48" s="24">
        <f>COUNTIFS($F$6:$F$43,"TC.N",$D$6:$D$43,"Nữ")</f>
        <v>0</v>
      </c>
      <c r="F48" s="24">
        <f t="shared" ref="F48:F57" si="0">SUM(D48:E48)</f>
        <v>0</v>
      </c>
      <c r="G48" s="24">
        <f>ROUND((F48/38*100),1)</f>
        <v>0</v>
      </c>
      <c r="H48" s="15"/>
      <c r="I48" s="16" t="s">
        <v>36</v>
      </c>
      <c r="J48" s="17" t="s">
        <v>37</v>
      </c>
      <c r="K48" s="14"/>
    </row>
    <row r="49" spans="1:11" ht="18.75">
      <c r="A49" s="14"/>
      <c r="B49" s="145"/>
      <c r="C49" s="52" t="s">
        <v>24</v>
      </c>
      <c r="D49" s="24">
        <f>COUNTIFS($F$6:$F$43,"TC",$D$6:$D$43,"Nam")</f>
        <v>0</v>
      </c>
      <c r="E49" s="24">
        <f>COUNTIFS($F$6:$F$43,"TC",$D$6:$D$43,"Nữ")</f>
        <v>0</v>
      </c>
      <c r="F49" s="24">
        <f t="shared" si="0"/>
        <v>0</v>
      </c>
      <c r="G49" s="24">
        <f>ROUND((F49/38*100),1)</f>
        <v>0</v>
      </c>
      <c r="H49" s="15"/>
      <c r="I49" s="16" t="s">
        <v>24</v>
      </c>
      <c r="J49" s="17" t="s">
        <v>38</v>
      </c>
      <c r="K49" s="14"/>
    </row>
    <row r="50" spans="1:11" ht="18.75">
      <c r="A50" s="14"/>
      <c r="B50" s="18" t="s">
        <v>32</v>
      </c>
      <c r="C50" s="52"/>
      <c r="D50" s="23">
        <f>SUM(D47:D49)</f>
        <v>19</v>
      </c>
      <c r="E50" s="23">
        <f>SUM(E47:E49)</f>
        <v>19</v>
      </c>
      <c r="F50" s="23">
        <f>SUM(F47:F49)</f>
        <v>38</v>
      </c>
      <c r="G50" s="23">
        <f>SUM(G47:G49)</f>
        <v>100</v>
      </c>
      <c r="H50" s="20"/>
      <c r="I50" s="21" t="s">
        <v>13</v>
      </c>
      <c r="J50" s="17" t="s">
        <v>39</v>
      </c>
      <c r="K50" s="14"/>
    </row>
    <row r="51" spans="1:11" ht="18.75">
      <c r="A51" s="14"/>
      <c r="B51" s="182" t="s">
        <v>40</v>
      </c>
      <c r="C51" s="52" t="s">
        <v>12</v>
      </c>
      <c r="D51" s="23">
        <f>COUNTIFS($H$6:$H$43,"BT",$D$6:$D$43,"Nam")</f>
        <v>15</v>
      </c>
      <c r="E51" s="23">
        <f>COUNTIFS($H$6:$H$43,"BT",$D$6:$D$43,"Nữ")</f>
        <v>16</v>
      </c>
      <c r="F51" s="23">
        <f t="shared" si="0"/>
        <v>31</v>
      </c>
      <c r="G51" s="23">
        <f t="shared" ref="G51:G57" si="1">ROUND((F51/38*100),1)</f>
        <v>81.599999999999994</v>
      </c>
      <c r="H51" s="20"/>
      <c r="I51" s="21" t="s">
        <v>41</v>
      </c>
      <c r="J51" s="17" t="s">
        <v>42</v>
      </c>
      <c r="K51" s="14"/>
    </row>
    <row r="52" spans="1:11" ht="47.25">
      <c r="A52" s="14"/>
      <c r="B52" s="183"/>
      <c r="C52" s="11" t="s">
        <v>13</v>
      </c>
      <c r="D52" s="23">
        <f>COUNTIFS($H$6:$H$43,"BP",$D$6:$D$43,"Nam")</f>
        <v>3</v>
      </c>
      <c r="E52" s="23">
        <f>COUNTIFS($H$6:$H$43,"BP",$D$6:$D$43,"Nữ")</f>
        <v>3</v>
      </c>
      <c r="F52" s="23">
        <f t="shared" si="0"/>
        <v>6</v>
      </c>
      <c r="G52" s="23">
        <f t="shared" si="1"/>
        <v>15.8</v>
      </c>
      <c r="H52" s="20"/>
      <c r="I52" s="22" t="s">
        <v>43</v>
      </c>
      <c r="J52" s="17" t="s">
        <v>44</v>
      </c>
      <c r="K52" s="14"/>
    </row>
    <row r="53" spans="1:11" ht="18.75">
      <c r="A53" s="14"/>
      <c r="B53" s="183"/>
      <c r="C53" s="11" t="s">
        <v>41</v>
      </c>
      <c r="D53" s="23">
        <f>COUNTIFS($H$6:$H$43,"Th.C",$D$6:$D$43,"Nam")</f>
        <v>1</v>
      </c>
      <c r="E53" s="23">
        <f>COUNTIFS($H$6:$H$43,"Th.C",$D$6:$D$43,"Nữ")</f>
        <v>0</v>
      </c>
      <c r="F53" s="23">
        <f t="shared" si="0"/>
        <v>1</v>
      </c>
      <c r="G53" s="23">
        <f t="shared" si="1"/>
        <v>2.6</v>
      </c>
      <c r="H53" s="20"/>
      <c r="I53" s="23" t="s">
        <v>25</v>
      </c>
      <c r="J53" s="16" t="s">
        <v>45</v>
      </c>
      <c r="K53" s="2"/>
    </row>
    <row r="54" spans="1:11" ht="18.75">
      <c r="A54" s="14"/>
      <c r="B54" s="183"/>
      <c r="C54" s="52" t="s">
        <v>43</v>
      </c>
      <c r="D54" s="23">
        <f>COUNTIFS($H$6:$H$43,"NC.N",$D$6:$D$43,"Nam")</f>
        <v>0</v>
      </c>
      <c r="E54" s="23">
        <f>COUNTIFS($H$6:$H$43,"NC.N",$D$6:$D$43,"Nữ")</f>
        <v>0</v>
      </c>
      <c r="F54" s="23">
        <f t="shared" si="0"/>
        <v>0</v>
      </c>
      <c r="G54" s="23">
        <f t="shared" si="1"/>
        <v>0</v>
      </c>
      <c r="H54" s="20"/>
      <c r="I54" s="23" t="s">
        <v>46</v>
      </c>
      <c r="J54" s="24" t="s">
        <v>47</v>
      </c>
      <c r="K54" s="2"/>
    </row>
    <row r="55" spans="1:11" ht="47.25">
      <c r="A55" s="14"/>
      <c r="B55" s="183"/>
      <c r="C55" s="11" t="s">
        <v>25</v>
      </c>
      <c r="D55" s="23">
        <f>COUNTIFS($H$6:$H$43,"NC",$D$6:$D$43,"Nam")</f>
        <v>0</v>
      </c>
      <c r="E55" s="23">
        <f>COUNTIFS($H$6:$H$43,"NC",$D$6:$D$43,"Nữ")</f>
        <v>0</v>
      </c>
      <c r="F55" s="23">
        <f t="shared" si="0"/>
        <v>0</v>
      </c>
      <c r="G55" s="23">
        <f t="shared" si="1"/>
        <v>0</v>
      </c>
      <c r="H55" s="20"/>
      <c r="I55" s="25" t="s">
        <v>48</v>
      </c>
      <c r="J55" s="17" t="s">
        <v>49</v>
      </c>
      <c r="K55" s="53"/>
    </row>
    <row r="56" spans="1:11" ht="18.75">
      <c r="A56" s="14"/>
      <c r="B56" s="183"/>
      <c r="C56" s="11" t="s">
        <v>46</v>
      </c>
      <c r="D56" s="23">
        <f>COUNTIFS($H$6:$H$43,"GC",$D$6:$D$43,"Nam")</f>
        <v>0</v>
      </c>
      <c r="E56" s="23">
        <f>COUNTIFS($H$6:$H$43,"GC",$D$6:$D$43,"Nữ")</f>
        <v>0</v>
      </c>
      <c r="F56" s="23">
        <f t="shared" si="0"/>
        <v>0</v>
      </c>
      <c r="G56" s="23">
        <f t="shared" si="1"/>
        <v>0</v>
      </c>
      <c r="H56" s="20"/>
      <c r="I56" s="26"/>
      <c r="J56" s="27"/>
      <c r="K56" s="53"/>
    </row>
    <row r="57" spans="1:11" ht="18.75">
      <c r="A57" s="27"/>
      <c r="B57" s="184"/>
      <c r="C57" s="28" t="s">
        <v>48</v>
      </c>
      <c r="D57" s="23">
        <f>COUNTIFS($H$6:$H$43,"GC.N",$D$6:$D$43,"Nam")</f>
        <v>0</v>
      </c>
      <c r="E57" s="23">
        <f>COUNTIFS($H$6:$H$43,"GC.N",$D$6:$D$43,"Nữ")</f>
        <v>0</v>
      </c>
      <c r="F57" s="23">
        <f t="shared" si="0"/>
        <v>0</v>
      </c>
      <c r="G57" s="23">
        <f t="shared" si="1"/>
        <v>0</v>
      </c>
      <c r="H57" s="20"/>
      <c r="I57" s="26"/>
      <c r="J57" s="27"/>
      <c r="K57" s="27"/>
    </row>
    <row r="58" spans="1:11" ht="18.75">
      <c r="A58" s="27"/>
      <c r="B58" s="18" t="s">
        <v>32</v>
      </c>
      <c r="C58" s="28"/>
      <c r="D58" s="54">
        <f>SUM(D51:D57)</f>
        <v>19</v>
      </c>
      <c r="E58" s="54">
        <f>SUM(E51:E57)</f>
        <v>19</v>
      </c>
      <c r="F58" s="54">
        <f>SUM(F51:F57)</f>
        <v>38</v>
      </c>
      <c r="G58" s="54">
        <f>SUM(G51:G57)</f>
        <v>99.999999999999986</v>
      </c>
      <c r="H58" s="30"/>
      <c r="I58" s="31"/>
      <c r="J58" s="31"/>
      <c r="K58" s="27"/>
    </row>
    <row r="59" spans="1:11" ht="18.75">
      <c r="A59" s="27"/>
      <c r="B59" s="27"/>
      <c r="C59" s="32"/>
      <c r="D59" s="26"/>
      <c r="E59" s="192" t="s">
        <v>307</v>
      </c>
      <c r="F59" s="192"/>
      <c r="G59" s="192"/>
      <c r="H59" s="192"/>
      <c r="I59" s="192"/>
      <c r="J59" s="192"/>
      <c r="K59" s="31"/>
    </row>
    <row r="60" spans="1:11" ht="18.75">
      <c r="A60" s="33"/>
      <c r="B60" s="33"/>
      <c r="C60" s="32"/>
      <c r="D60" s="34"/>
      <c r="E60" s="185" t="s">
        <v>50</v>
      </c>
      <c r="F60" s="185"/>
      <c r="G60" s="185"/>
      <c r="H60" s="185"/>
      <c r="I60" s="185"/>
      <c r="J60" s="185"/>
      <c r="K60" s="31"/>
    </row>
    <row r="61" spans="1:11" ht="18.75">
      <c r="A61" s="33"/>
      <c r="B61" s="33"/>
      <c r="C61" s="32"/>
      <c r="D61" s="34"/>
      <c r="E61" s="33"/>
      <c r="F61" s="191" t="s">
        <v>306</v>
      </c>
      <c r="G61" s="191"/>
      <c r="H61" s="191"/>
      <c r="I61" s="191"/>
      <c r="J61" s="33"/>
      <c r="K61" s="27"/>
    </row>
    <row r="62" spans="1:11" ht="18.75">
      <c r="A62" s="33"/>
      <c r="B62" s="33"/>
      <c r="C62" s="32"/>
      <c r="D62" s="34"/>
      <c r="E62" s="33"/>
      <c r="F62" s="191" t="s">
        <v>95</v>
      </c>
      <c r="G62" s="191"/>
      <c r="H62" s="191"/>
      <c r="I62" s="191"/>
      <c r="J62" s="33"/>
      <c r="K62" s="27"/>
    </row>
    <row r="63" spans="1:11" ht="18.75">
      <c r="A63" s="33"/>
      <c r="B63" s="33"/>
      <c r="C63" s="32"/>
      <c r="D63" s="34"/>
      <c r="E63" s="33"/>
      <c r="F63" s="34"/>
      <c r="G63" s="27"/>
      <c r="H63" s="27"/>
      <c r="I63" s="27"/>
      <c r="J63" s="31"/>
    </row>
  </sheetData>
  <sortState ref="A6:L43">
    <sortCondition ref="C6:C43"/>
  </sortState>
  <mergeCells count="18">
    <mergeCell ref="F61:I61"/>
    <mergeCell ref="F62:I62"/>
    <mergeCell ref="B51:B57"/>
    <mergeCell ref="E59:J59"/>
    <mergeCell ref="A2:I2"/>
    <mergeCell ref="E60:J60"/>
    <mergeCell ref="A45:G45"/>
    <mergeCell ref="B46:B49"/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48" top="0.56000000000000005" bottom="0.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48" workbookViewId="0">
      <selection activeCell="J14" sqref="J14"/>
    </sheetView>
  </sheetViews>
  <sheetFormatPr defaultRowHeight="15"/>
  <cols>
    <col min="1" max="1" width="5.5703125" customWidth="1"/>
    <col min="2" max="2" width="25.7109375" customWidth="1"/>
    <col min="3" max="3" width="7" bestFit="1" customWidth="1"/>
    <col min="4" max="4" width="7" customWidth="1"/>
    <col min="5" max="5" width="7.85546875" customWidth="1"/>
    <col min="6" max="6" width="7.140625" customWidth="1"/>
    <col min="7" max="8" width="7.7109375" customWidth="1"/>
    <col min="9" max="9" width="7" customWidth="1"/>
  </cols>
  <sheetData>
    <row r="1" spans="1:12" ht="20.25">
      <c r="A1" s="152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55"/>
    </row>
    <row r="2" spans="1:12" ht="18.75">
      <c r="A2" s="153" t="s">
        <v>84</v>
      </c>
      <c r="B2" s="153"/>
      <c r="C2" s="153"/>
      <c r="D2" s="153"/>
      <c r="E2" s="153"/>
      <c r="F2" s="153"/>
      <c r="G2" s="153"/>
      <c r="H2" s="153"/>
      <c r="I2" s="153"/>
      <c r="J2" s="153"/>
      <c r="K2" s="8"/>
    </row>
    <row r="3" spans="1:12" ht="20.25" customHeight="1">
      <c r="A3" s="143" t="s">
        <v>2</v>
      </c>
      <c r="B3" s="143" t="s">
        <v>3</v>
      </c>
      <c r="C3" s="198" t="s">
        <v>4</v>
      </c>
      <c r="D3" s="197" t="s">
        <v>5</v>
      </c>
      <c r="E3" s="193" t="s">
        <v>6</v>
      </c>
      <c r="F3" s="197" t="s">
        <v>7</v>
      </c>
      <c r="G3" s="193" t="s">
        <v>8</v>
      </c>
      <c r="H3" s="197" t="s">
        <v>7</v>
      </c>
      <c r="I3" s="149" t="s">
        <v>9</v>
      </c>
      <c r="J3" s="93"/>
      <c r="K3" s="1"/>
      <c r="L3" s="49"/>
    </row>
    <row r="4" spans="1:12" ht="18">
      <c r="A4" s="144"/>
      <c r="B4" s="144"/>
      <c r="C4" s="199"/>
      <c r="D4" s="144"/>
      <c r="E4" s="194"/>
      <c r="F4" s="144"/>
      <c r="G4" s="194"/>
      <c r="H4" s="144"/>
      <c r="I4" s="150"/>
      <c r="J4" s="94"/>
      <c r="K4" s="3"/>
      <c r="L4" s="49"/>
    </row>
    <row r="5" spans="1:12" ht="18">
      <c r="A5" s="145"/>
      <c r="B5" s="145"/>
      <c r="C5" s="200"/>
      <c r="D5" s="145"/>
      <c r="E5" s="195"/>
      <c r="F5" s="145"/>
      <c r="G5" s="195"/>
      <c r="H5" s="145"/>
      <c r="I5" s="150"/>
      <c r="J5" s="95"/>
      <c r="K5" s="57"/>
      <c r="L5" s="49"/>
    </row>
    <row r="6" spans="1:12" s="48" customFormat="1" ht="15" customHeight="1">
      <c r="A6" s="11">
        <v>1</v>
      </c>
      <c r="B6" s="104" t="s">
        <v>268</v>
      </c>
      <c r="C6" s="110">
        <v>1</v>
      </c>
      <c r="D6" s="104" t="s">
        <v>14</v>
      </c>
      <c r="E6" s="4">
        <v>128</v>
      </c>
      <c r="F6" s="80" t="s">
        <v>12</v>
      </c>
      <c r="G6" s="4">
        <v>29</v>
      </c>
      <c r="H6" s="80" t="s">
        <v>41</v>
      </c>
      <c r="I6" s="76"/>
      <c r="J6" s="83"/>
      <c r="K6" s="58">
        <f>CONVERT(E6,"cm","m")</f>
        <v>1.28</v>
      </c>
      <c r="L6" s="49">
        <f>ROUND(G6/(K6*K6),1)</f>
        <v>17.7</v>
      </c>
    </row>
    <row r="7" spans="1:12" s="48" customFormat="1" ht="15" customHeight="1">
      <c r="A7" s="11">
        <v>2</v>
      </c>
      <c r="B7" s="4" t="s">
        <v>281</v>
      </c>
      <c r="C7" s="111">
        <v>1</v>
      </c>
      <c r="D7" s="111" t="s">
        <v>11</v>
      </c>
      <c r="E7" s="4">
        <v>123</v>
      </c>
      <c r="F7" s="80" t="s">
        <v>12</v>
      </c>
      <c r="G7" s="4">
        <v>22</v>
      </c>
      <c r="H7" s="80" t="s">
        <v>12</v>
      </c>
      <c r="I7" s="76"/>
      <c r="J7" s="83"/>
      <c r="K7" s="58">
        <f t="shared" ref="K7:K43" si="0">CONVERT(E7,"cm","m")</f>
        <v>1.23</v>
      </c>
      <c r="L7" s="49">
        <f t="shared" ref="L7:L43" si="1">ROUND(G7/(K7*K7),1)</f>
        <v>14.5</v>
      </c>
    </row>
    <row r="8" spans="1:12" s="48" customFormat="1" ht="15" customHeight="1">
      <c r="A8" s="11">
        <v>3</v>
      </c>
      <c r="B8" s="4" t="s">
        <v>282</v>
      </c>
      <c r="C8" s="111">
        <v>1</v>
      </c>
      <c r="D8" s="111" t="s">
        <v>11</v>
      </c>
      <c r="E8" s="4">
        <v>118</v>
      </c>
      <c r="F8" s="80" t="s">
        <v>12</v>
      </c>
      <c r="G8" s="4">
        <v>21</v>
      </c>
      <c r="H8" s="80" t="s">
        <v>12</v>
      </c>
      <c r="I8" s="76"/>
      <c r="J8" s="83"/>
      <c r="K8" s="58">
        <f>CONVERT(E8,"cm","m")</f>
        <v>1.18</v>
      </c>
      <c r="L8" s="49">
        <f t="shared" si="1"/>
        <v>15.1</v>
      </c>
    </row>
    <row r="9" spans="1:12" s="48" customFormat="1" ht="15" customHeight="1">
      <c r="A9" s="11">
        <v>4</v>
      </c>
      <c r="B9" s="104" t="s">
        <v>254</v>
      </c>
      <c r="C9" s="110">
        <v>2</v>
      </c>
      <c r="D9" s="104" t="s">
        <v>11</v>
      </c>
      <c r="E9" s="4">
        <v>121</v>
      </c>
      <c r="F9" s="80" t="s">
        <v>12</v>
      </c>
      <c r="G9" s="4">
        <v>28</v>
      </c>
      <c r="H9" s="80" t="s">
        <v>13</v>
      </c>
      <c r="I9" s="76"/>
      <c r="J9" s="83"/>
      <c r="K9" s="58">
        <f t="shared" si="0"/>
        <v>1.21</v>
      </c>
      <c r="L9" s="49">
        <f>ROUND(G9/(K9*K9),1)</f>
        <v>19.100000000000001</v>
      </c>
    </row>
    <row r="10" spans="1:12" s="48" customFormat="1" ht="15" customHeight="1">
      <c r="A10" s="11">
        <v>5</v>
      </c>
      <c r="B10" s="104" t="s">
        <v>277</v>
      </c>
      <c r="C10" s="110">
        <v>2</v>
      </c>
      <c r="D10" s="104" t="s">
        <v>14</v>
      </c>
      <c r="E10" s="4">
        <v>113</v>
      </c>
      <c r="F10" s="80" t="s">
        <v>12</v>
      </c>
      <c r="G10" s="4">
        <v>21</v>
      </c>
      <c r="H10" s="80" t="s">
        <v>12</v>
      </c>
      <c r="I10" s="76"/>
      <c r="J10" s="83"/>
      <c r="K10" s="58">
        <f t="shared" si="0"/>
        <v>1.1299999999999999</v>
      </c>
      <c r="L10" s="49">
        <f t="shared" si="1"/>
        <v>16.399999999999999</v>
      </c>
    </row>
    <row r="11" spans="1:12" s="48" customFormat="1" ht="15" customHeight="1">
      <c r="A11" s="11">
        <v>6</v>
      </c>
      <c r="B11" s="4" t="s">
        <v>286</v>
      </c>
      <c r="C11" s="111">
        <v>2</v>
      </c>
      <c r="D11" s="111" t="s">
        <v>14</v>
      </c>
      <c r="E11" s="4">
        <v>117</v>
      </c>
      <c r="F11" s="80" t="s">
        <v>12</v>
      </c>
      <c r="G11" s="4">
        <v>24</v>
      </c>
      <c r="H11" s="80" t="s">
        <v>41</v>
      </c>
      <c r="I11" s="76"/>
      <c r="J11" s="83"/>
      <c r="K11" s="58">
        <f t="shared" si="0"/>
        <v>1.17</v>
      </c>
      <c r="L11" s="49">
        <f t="shared" si="1"/>
        <v>17.5</v>
      </c>
    </row>
    <row r="12" spans="1:12" s="48" customFormat="1" ht="15" customHeight="1">
      <c r="A12" s="11">
        <v>7</v>
      </c>
      <c r="B12" s="4" t="s">
        <v>283</v>
      </c>
      <c r="C12" s="111">
        <v>3</v>
      </c>
      <c r="D12" s="111" t="s">
        <v>14</v>
      </c>
      <c r="E12" s="4">
        <v>112</v>
      </c>
      <c r="F12" s="80" t="s">
        <v>12</v>
      </c>
      <c r="G12" s="4">
        <v>19</v>
      </c>
      <c r="H12" s="80" t="s">
        <v>12</v>
      </c>
      <c r="I12" s="76"/>
      <c r="J12" s="83"/>
      <c r="K12" s="58">
        <f t="shared" si="0"/>
        <v>1.1200000000000001</v>
      </c>
      <c r="L12" s="49">
        <f t="shared" si="1"/>
        <v>15.1</v>
      </c>
    </row>
    <row r="13" spans="1:12" s="48" customFormat="1" ht="15" customHeight="1">
      <c r="A13" s="11">
        <v>8</v>
      </c>
      <c r="B13" s="4" t="s">
        <v>289</v>
      </c>
      <c r="C13" s="111">
        <v>3</v>
      </c>
      <c r="D13" s="111" t="s">
        <v>11</v>
      </c>
      <c r="E13" s="4">
        <v>119</v>
      </c>
      <c r="F13" s="80" t="s">
        <v>12</v>
      </c>
      <c r="G13" s="4">
        <v>20</v>
      </c>
      <c r="H13" s="80" t="s">
        <v>12</v>
      </c>
      <c r="I13" s="76"/>
      <c r="J13" s="83"/>
      <c r="K13" s="58">
        <f t="shared" si="0"/>
        <v>1.19</v>
      </c>
      <c r="L13" s="49">
        <f t="shared" si="1"/>
        <v>14.1</v>
      </c>
    </row>
    <row r="14" spans="1:12" s="48" customFormat="1" ht="15" customHeight="1">
      <c r="A14" s="11">
        <v>9</v>
      </c>
      <c r="B14" s="104" t="s">
        <v>267</v>
      </c>
      <c r="C14" s="110">
        <v>4</v>
      </c>
      <c r="D14" s="104" t="s">
        <v>14</v>
      </c>
      <c r="E14" s="4">
        <v>117</v>
      </c>
      <c r="F14" s="80" t="s">
        <v>12</v>
      </c>
      <c r="G14" s="4">
        <v>25</v>
      </c>
      <c r="H14" s="80" t="s">
        <v>41</v>
      </c>
      <c r="I14" s="76"/>
      <c r="J14" s="83"/>
      <c r="K14" s="58">
        <f t="shared" si="0"/>
        <v>1.17</v>
      </c>
      <c r="L14" s="49">
        <f t="shared" si="1"/>
        <v>18.3</v>
      </c>
    </row>
    <row r="15" spans="1:12" s="48" customFormat="1" ht="15" customHeight="1">
      <c r="A15" s="11">
        <v>10</v>
      </c>
      <c r="B15" s="104" t="s">
        <v>252</v>
      </c>
      <c r="C15" s="110">
        <v>5</v>
      </c>
      <c r="D15" s="104" t="s">
        <v>11</v>
      </c>
      <c r="E15" s="4">
        <v>120</v>
      </c>
      <c r="F15" s="80" t="s">
        <v>12</v>
      </c>
      <c r="G15" s="4">
        <v>18</v>
      </c>
      <c r="H15" s="80" t="s">
        <v>12</v>
      </c>
      <c r="I15" s="76"/>
      <c r="J15" s="83"/>
      <c r="K15" s="58">
        <f t="shared" si="0"/>
        <v>1.2</v>
      </c>
      <c r="L15" s="49">
        <f t="shared" si="1"/>
        <v>12.5</v>
      </c>
    </row>
    <row r="16" spans="1:12" s="48" customFormat="1" ht="15" customHeight="1">
      <c r="A16" s="11">
        <v>11</v>
      </c>
      <c r="B16" s="4" t="s">
        <v>285</v>
      </c>
      <c r="C16" s="111">
        <v>5</v>
      </c>
      <c r="D16" s="111" t="s">
        <v>14</v>
      </c>
      <c r="E16" s="4">
        <v>109</v>
      </c>
      <c r="F16" s="80" t="s">
        <v>12</v>
      </c>
      <c r="G16" s="4">
        <v>16</v>
      </c>
      <c r="H16" s="80" t="s">
        <v>12</v>
      </c>
      <c r="I16" s="76"/>
      <c r="J16" s="83"/>
      <c r="K16" s="58">
        <f t="shared" si="0"/>
        <v>1.0900000000000001</v>
      </c>
      <c r="L16" s="49">
        <f t="shared" si="1"/>
        <v>13.5</v>
      </c>
    </row>
    <row r="17" spans="1:12" s="48" customFormat="1" ht="15" customHeight="1">
      <c r="A17" s="11">
        <v>12</v>
      </c>
      <c r="B17" s="104" t="s">
        <v>255</v>
      </c>
      <c r="C17" s="110">
        <v>6</v>
      </c>
      <c r="D17" s="104" t="s">
        <v>11</v>
      </c>
      <c r="E17" s="4">
        <v>108</v>
      </c>
      <c r="F17" s="80" t="s">
        <v>12</v>
      </c>
      <c r="G17" s="4">
        <v>18</v>
      </c>
      <c r="H17" s="80" t="s">
        <v>12</v>
      </c>
      <c r="I17" s="76"/>
      <c r="J17" s="83"/>
      <c r="K17" s="58">
        <f t="shared" si="0"/>
        <v>1.08</v>
      </c>
      <c r="L17" s="49">
        <f t="shared" si="1"/>
        <v>15.4</v>
      </c>
    </row>
    <row r="18" spans="1:12" s="48" customFormat="1" ht="15" customHeight="1">
      <c r="A18" s="11">
        <v>13</v>
      </c>
      <c r="B18" s="104" t="s">
        <v>260</v>
      </c>
      <c r="C18" s="110">
        <v>6</v>
      </c>
      <c r="D18" s="104" t="s">
        <v>11</v>
      </c>
      <c r="E18" s="4">
        <v>122</v>
      </c>
      <c r="F18" s="80" t="s">
        <v>12</v>
      </c>
      <c r="G18" s="4">
        <v>41</v>
      </c>
      <c r="H18" s="80" t="s">
        <v>13</v>
      </c>
      <c r="I18" s="76"/>
      <c r="J18" s="83"/>
      <c r="K18" s="58">
        <f t="shared" si="0"/>
        <v>1.22</v>
      </c>
      <c r="L18" s="49">
        <f t="shared" si="1"/>
        <v>27.5</v>
      </c>
    </row>
    <row r="19" spans="1:12" s="48" customFormat="1" ht="15" customHeight="1">
      <c r="A19" s="11">
        <v>14</v>
      </c>
      <c r="B19" s="104" t="s">
        <v>270</v>
      </c>
      <c r="C19" s="110">
        <v>6</v>
      </c>
      <c r="D19" s="104" t="s">
        <v>14</v>
      </c>
      <c r="E19" s="4">
        <v>107</v>
      </c>
      <c r="F19" s="80" t="s">
        <v>12</v>
      </c>
      <c r="G19" s="4">
        <v>15</v>
      </c>
      <c r="H19" s="80" t="s">
        <v>12</v>
      </c>
      <c r="I19" s="76"/>
      <c r="J19" s="83"/>
      <c r="K19" s="58">
        <f t="shared" si="0"/>
        <v>1.07</v>
      </c>
      <c r="L19" s="49">
        <f t="shared" si="1"/>
        <v>13.1</v>
      </c>
    </row>
    <row r="20" spans="1:12" s="48" customFormat="1" ht="15" customHeight="1">
      <c r="A20" s="11">
        <v>15</v>
      </c>
      <c r="B20" s="104" t="s">
        <v>272</v>
      </c>
      <c r="C20" s="110">
        <v>6</v>
      </c>
      <c r="D20" s="104" t="s">
        <v>14</v>
      </c>
      <c r="E20" s="4">
        <v>112</v>
      </c>
      <c r="F20" s="80" t="s">
        <v>12</v>
      </c>
      <c r="G20" s="4">
        <v>25</v>
      </c>
      <c r="H20" s="80" t="s">
        <v>13</v>
      </c>
      <c r="I20" s="76"/>
      <c r="J20" s="83"/>
      <c r="K20" s="58">
        <f t="shared" si="0"/>
        <v>1.1200000000000001</v>
      </c>
      <c r="L20" s="49">
        <f t="shared" si="1"/>
        <v>19.899999999999999</v>
      </c>
    </row>
    <row r="21" spans="1:12" s="48" customFormat="1" ht="15" customHeight="1">
      <c r="A21" s="11">
        <v>16</v>
      </c>
      <c r="B21" s="104" t="s">
        <v>273</v>
      </c>
      <c r="C21" s="110">
        <v>6</v>
      </c>
      <c r="D21" s="104" t="s">
        <v>14</v>
      </c>
      <c r="E21" s="4">
        <v>119</v>
      </c>
      <c r="F21" s="80" t="s">
        <v>12</v>
      </c>
      <c r="G21" s="4">
        <v>22</v>
      </c>
      <c r="H21" s="80" t="s">
        <v>12</v>
      </c>
      <c r="I21" s="76"/>
      <c r="J21" s="83"/>
      <c r="K21" s="58">
        <f t="shared" si="0"/>
        <v>1.19</v>
      </c>
      <c r="L21" s="49">
        <f t="shared" si="1"/>
        <v>15.5</v>
      </c>
    </row>
    <row r="22" spans="1:12" s="48" customFormat="1" ht="15" customHeight="1">
      <c r="A22" s="11">
        <v>17</v>
      </c>
      <c r="B22" s="104" t="s">
        <v>264</v>
      </c>
      <c r="C22" s="110">
        <v>7</v>
      </c>
      <c r="D22" s="104" t="s">
        <v>11</v>
      </c>
      <c r="E22" s="4">
        <v>124</v>
      </c>
      <c r="F22" s="80" t="s">
        <v>12</v>
      </c>
      <c r="G22" s="4">
        <v>30</v>
      </c>
      <c r="H22" s="80" t="s">
        <v>13</v>
      </c>
      <c r="I22" s="76"/>
      <c r="J22" s="83"/>
      <c r="K22" s="58">
        <f t="shared" si="0"/>
        <v>1.24</v>
      </c>
      <c r="L22" s="49">
        <f t="shared" si="1"/>
        <v>19.5</v>
      </c>
    </row>
    <row r="23" spans="1:12" s="48" customFormat="1" ht="15" customHeight="1">
      <c r="A23" s="11">
        <v>19</v>
      </c>
      <c r="B23" s="104" t="s">
        <v>271</v>
      </c>
      <c r="C23" s="110">
        <v>7</v>
      </c>
      <c r="D23" s="104" t="s">
        <v>14</v>
      </c>
      <c r="E23" s="4">
        <v>112</v>
      </c>
      <c r="F23" s="80" t="s">
        <v>12</v>
      </c>
      <c r="G23" s="4">
        <v>22</v>
      </c>
      <c r="H23" s="80" t="s">
        <v>41</v>
      </c>
      <c r="I23" s="76"/>
      <c r="J23" s="83"/>
      <c r="K23" s="58">
        <f t="shared" si="0"/>
        <v>1.1200000000000001</v>
      </c>
      <c r="L23" s="49">
        <f t="shared" si="1"/>
        <v>17.5</v>
      </c>
    </row>
    <row r="24" spans="1:12" s="48" customFormat="1" ht="15" customHeight="1">
      <c r="A24" s="11">
        <v>20</v>
      </c>
      <c r="B24" s="4" t="s">
        <v>279</v>
      </c>
      <c r="C24" s="111">
        <v>8</v>
      </c>
      <c r="D24" s="111" t="s">
        <v>11</v>
      </c>
      <c r="E24" s="4">
        <v>117</v>
      </c>
      <c r="F24" s="80" t="s">
        <v>12</v>
      </c>
      <c r="G24" s="4">
        <v>24</v>
      </c>
      <c r="H24" s="80" t="s">
        <v>41</v>
      </c>
      <c r="I24" s="76"/>
      <c r="J24" s="83"/>
      <c r="K24" s="58">
        <f t="shared" si="0"/>
        <v>1.17</v>
      </c>
      <c r="L24" s="49">
        <f t="shared" si="1"/>
        <v>17.5</v>
      </c>
    </row>
    <row r="25" spans="1:12" s="48" customFormat="1" ht="15" customHeight="1">
      <c r="A25" s="11">
        <v>21</v>
      </c>
      <c r="B25" s="104" t="s">
        <v>253</v>
      </c>
      <c r="C25" s="110">
        <v>9</v>
      </c>
      <c r="D25" s="104" t="s">
        <v>11</v>
      </c>
      <c r="E25" s="4">
        <v>127</v>
      </c>
      <c r="F25" s="80" t="s">
        <v>12</v>
      </c>
      <c r="G25" s="4">
        <v>31</v>
      </c>
      <c r="H25" s="80" t="s">
        <v>13</v>
      </c>
      <c r="I25" s="76"/>
      <c r="J25" s="83"/>
      <c r="K25" s="58">
        <f t="shared" si="0"/>
        <v>1.27</v>
      </c>
      <c r="L25" s="49">
        <f t="shared" si="1"/>
        <v>19.2</v>
      </c>
    </row>
    <row r="26" spans="1:12" s="48" customFormat="1" ht="15" customHeight="1">
      <c r="A26" s="11">
        <v>22</v>
      </c>
      <c r="B26" s="104" t="s">
        <v>259</v>
      </c>
      <c r="C26" s="110">
        <v>9</v>
      </c>
      <c r="D26" s="104" t="s">
        <v>11</v>
      </c>
      <c r="E26" s="4">
        <v>109</v>
      </c>
      <c r="F26" s="80" t="s">
        <v>12</v>
      </c>
      <c r="G26" s="4">
        <v>21</v>
      </c>
      <c r="H26" s="80" t="s">
        <v>12</v>
      </c>
      <c r="I26" s="76"/>
      <c r="J26" s="83"/>
      <c r="K26" s="58">
        <f t="shared" si="0"/>
        <v>1.0900000000000001</v>
      </c>
      <c r="L26" s="49">
        <f t="shared" si="1"/>
        <v>17.7</v>
      </c>
    </row>
    <row r="27" spans="1:12" s="48" customFormat="1" ht="15" customHeight="1">
      <c r="A27" s="11">
        <v>23</v>
      </c>
      <c r="B27" s="104" t="s">
        <v>269</v>
      </c>
      <c r="C27" s="110">
        <v>9</v>
      </c>
      <c r="D27" s="104" t="s">
        <v>14</v>
      </c>
      <c r="E27" s="4">
        <v>125</v>
      </c>
      <c r="F27" s="80" t="s">
        <v>12</v>
      </c>
      <c r="G27" s="4">
        <v>33</v>
      </c>
      <c r="H27" s="80" t="s">
        <v>13</v>
      </c>
      <c r="I27" s="76"/>
      <c r="J27" s="83"/>
      <c r="K27" s="58">
        <f t="shared" si="0"/>
        <v>1.25</v>
      </c>
      <c r="L27" s="49">
        <f t="shared" si="1"/>
        <v>21.1</v>
      </c>
    </row>
    <row r="28" spans="1:12" s="48" customFormat="1" ht="15" customHeight="1">
      <c r="A28" s="11">
        <v>24</v>
      </c>
      <c r="B28" s="104" t="s">
        <v>276</v>
      </c>
      <c r="C28" s="110">
        <v>9</v>
      </c>
      <c r="D28" s="104" t="s">
        <v>14</v>
      </c>
      <c r="E28" s="4">
        <v>110</v>
      </c>
      <c r="F28" s="80" t="s">
        <v>12</v>
      </c>
      <c r="G28" s="4">
        <v>17.5</v>
      </c>
      <c r="H28" s="80" t="s">
        <v>12</v>
      </c>
      <c r="I28" s="76"/>
      <c r="J28" s="83"/>
      <c r="K28" s="58">
        <f t="shared" si="0"/>
        <v>1.1000000000000001</v>
      </c>
      <c r="L28" s="49">
        <f t="shared" si="1"/>
        <v>14.5</v>
      </c>
    </row>
    <row r="29" spans="1:12" s="48" customFormat="1" ht="15" customHeight="1">
      <c r="A29" s="11">
        <v>25</v>
      </c>
      <c r="B29" s="4" t="s">
        <v>284</v>
      </c>
      <c r="C29" s="111">
        <v>9</v>
      </c>
      <c r="D29" s="111" t="s">
        <v>14</v>
      </c>
      <c r="E29" s="4">
        <v>119</v>
      </c>
      <c r="F29" s="80" t="s">
        <v>12</v>
      </c>
      <c r="G29" s="4">
        <v>26</v>
      </c>
      <c r="H29" s="80" t="s">
        <v>41</v>
      </c>
      <c r="I29" s="76"/>
      <c r="J29" s="83"/>
      <c r="K29" s="58">
        <f t="shared" si="0"/>
        <v>1.19</v>
      </c>
      <c r="L29" s="49">
        <f t="shared" si="1"/>
        <v>18.399999999999999</v>
      </c>
    </row>
    <row r="30" spans="1:12" s="48" customFormat="1" ht="15" customHeight="1">
      <c r="A30" s="11">
        <v>26</v>
      </c>
      <c r="B30" s="104" t="s">
        <v>261</v>
      </c>
      <c r="C30" s="110">
        <v>10</v>
      </c>
      <c r="D30" s="104" t="s">
        <v>11</v>
      </c>
      <c r="E30" s="4">
        <v>110</v>
      </c>
      <c r="F30" s="80" t="s">
        <v>12</v>
      </c>
      <c r="G30" s="4">
        <v>18</v>
      </c>
      <c r="H30" s="80" t="s">
        <v>12</v>
      </c>
      <c r="I30" s="76"/>
      <c r="J30" s="83"/>
      <c r="K30" s="58">
        <f t="shared" si="0"/>
        <v>1.1000000000000001</v>
      </c>
      <c r="L30" s="49">
        <f t="shared" si="1"/>
        <v>14.9</v>
      </c>
    </row>
    <row r="31" spans="1:12" s="48" customFormat="1" ht="15" customHeight="1">
      <c r="A31" s="11">
        <v>27</v>
      </c>
      <c r="B31" s="104" t="s">
        <v>262</v>
      </c>
      <c r="C31" s="110">
        <v>10</v>
      </c>
      <c r="D31" s="104" t="s">
        <v>11</v>
      </c>
      <c r="E31" s="4">
        <v>112</v>
      </c>
      <c r="F31" s="80" t="s">
        <v>12</v>
      </c>
      <c r="G31" s="4">
        <v>19</v>
      </c>
      <c r="H31" s="80" t="s">
        <v>12</v>
      </c>
      <c r="I31" s="76"/>
      <c r="J31" s="83"/>
      <c r="K31" s="58">
        <f t="shared" si="0"/>
        <v>1.1200000000000001</v>
      </c>
      <c r="L31" s="49">
        <f t="shared" si="1"/>
        <v>15.1</v>
      </c>
    </row>
    <row r="32" spans="1:12" s="48" customFormat="1" ht="15" customHeight="1">
      <c r="A32" s="11">
        <v>28</v>
      </c>
      <c r="B32" s="104" t="s">
        <v>274</v>
      </c>
      <c r="C32" s="110">
        <v>10</v>
      </c>
      <c r="D32" s="104" t="s">
        <v>14</v>
      </c>
      <c r="E32" s="4">
        <v>112</v>
      </c>
      <c r="F32" s="80" t="s">
        <v>12</v>
      </c>
      <c r="G32" s="4">
        <v>22</v>
      </c>
      <c r="H32" s="80" t="s">
        <v>41</v>
      </c>
      <c r="I32" s="76"/>
      <c r="J32" s="83"/>
      <c r="K32" s="58">
        <f t="shared" si="0"/>
        <v>1.1200000000000001</v>
      </c>
      <c r="L32" s="49">
        <f t="shared" si="1"/>
        <v>17.5</v>
      </c>
    </row>
    <row r="33" spans="1:12" ht="15" customHeight="1">
      <c r="A33" s="11">
        <v>29</v>
      </c>
      <c r="B33" s="104" t="s">
        <v>275</v>
      </c>
      <c r="C33" s="110">
        <v>10</v>
      </c>
      <c r="D33" s="104" t="s">
        <v>14</v>
      </c>
      <c r="E33" s="4">
        <v>101</v>
      </c>
      <c r="F33" s="80" t="s">
        <v>12</v>
      </c>
      <c r="G33" s="4">
        <v>16.5</v>
      </c>
      <c r="H33" s="80" t="s">
        <v>12</v>
      </c>
      <c r="I33" s="76"/>
      <c r="J33" s="83"/>
      <c r="K33" s="58">
        <f t="shared" si="0"/>
        <v>1.01</v>
      </c>
      <c r="L33" s="49">
        <f t="shared" si="1"/>
        <v>16.2</v>
      </c>
    </row>
    <row r="34" spans="1:12" ht="15" customHeight="1">
      <c r="A34" s="11">
        <v>30</v>
      </c>
      <c r="B34" s="104" t="s">
        <v>256</v>
      </c>
      <c r="C34" s="110">
        <v>11</v>
      </c>
      <c r="D34" s="104" t="s">
        <v>11</v>
      </c>
      <c r="E34" s="4">
        <v>117.9</v>
      </c>
      <c r="F34" s="80" t="s">
        <v>12</v>
      </c>
      <c r="G34" s="4">
        <v>31.5</v>
      </c>
      <c r="H34" s="80" t="s">
        <v>13</v>
      </c>
      <c r="I34" s="76"/>
      <c r="J34" s="83"/>
      <c r="K34" s="58">
        <f t="shared" si="0"/>
        <v>1.179</v>
      </c>
      <c r="L34" s="49">
        <f t="shared" si="1"/>
        <v>22.7</v>
      </c>
    </row>
    <row r="35" spans="1:12" ht="15" customHeight="1">
      <c r="A35" s="11">
        <v>31</v>
      </c>
      <c r="B35" s="104" t="s">
        <v>258</v>
      </c>
      <c r="C35" s="110">
        <v>11</v>
      </c>
      <c r="D35" s="104" t="s">
        <v>11</v>
      </c>
      <c r="E35" s="4">
        <v>109</v>
      </c>
      <c r="F35" s="80" t="s">
        <v>12</v>
      </c>
      <c r="G35" s="4">
        <v>20</v>
      </c>
      <c r="H35" s="80" t="s">
        <v>41</v>
      </c>
      <c r="I35" s="76"/>
      <c r="J35" s="83"/>
      <c r="K35" s="58">
        <f t="shared" si="0"/>
        <v>1.0900000000000001</v>
      </c>
      <c r="L35" s="49">
        <f t="shared" si="1"/>
        <v>16.8</v>
      </c>
    </row>
    <row r="36" spans="1:12" ht="15" customHeight="1">
      <c r="A36" s="11">
        <v>32</v>
      </c>
      <c r="B36" s="104" t="s">
        <v>263</v>
      </c>
      <c r="C36" s="110">
        <v>11</v>
      </c>
      <c r="D36" s="104" t="s">
        <v>11</v>
      </c>
      <c r="E36" s="4">
        <v>117</v>
      </c>
      <c r="F36" s="80" t="s">
        <v>12</v>
      </c>
      <c r="G36" s="4">
        <v>34</v>
      </c>
      <c r="H36" s="80" t="s">
        <v>13</v>
      </c>
      <c r="I36" s="76"/>
      <c r="J36" s="83"/>
      <c r="K36" s="58">
        <f t="shared" si="0"/>
        <v>1.17</v>
      </c>
      <c r="L36" s="49">
        <f t="shared" si="1"/>
        <v>24.8</v>
      </c>
    </row>
    <row r="37" spans="1:12" ht="15" customHeight="1">
      <c r="A37" s="11">
        <v>33</v>
      </c>
      <c r="B37" s="104" t="s">
        <v>265</v>
      </c>
      <c r="C37" s="110">
        <v>11</v>
      </c>
      <c r="D37" s="104" t="s">
        <v>11</v>
      </c>
      <c r="E37" s="4">
        <v>116</v>
      </c>
      <c r="F37" s="80" t="s">
        <v>12</v>
      </c>
      <c r="G37" s="4">
        <v>20</v>
      </c>
      <c r="H37" s="80" t="s">
        <v>12</v>
      </c>
      <c r="I37" s="76"/>
      <c r="J37" s="83"/>
      <c r="K37" s="58">
        <f t="shared" si="0"/>
        <v>1.1599999999999999</v>
      </c>
      <c r="L37" s="49">
        <f t="shared" si="1"/>
        <v>14.9</v>
      </c>
    </row>
    <row r="38" spans="1:12" ht="15" customHeight="1">
      <c r="A38" s="11">
        <v>34</v>
      </c>
      <c r="B38" s="104" t="s">
        <v>266</v>
      </c>
      <c r="C38" s="110">
        <v>11</v>
      </c>
      <c r="D38" s="104" t="s">
        <v>14</v>
      </c>
      <c r="E38" s="4">
        <v>105</v>
      </c>
      <c r="F38" s="80" t="s">
        <v>12</v>
      </c>
      <c r="G38" s="4">
        <v>15</v>
      </c>
      <c r="H38" s="80" t="s">
        <v>12</v>
      </c>
      <c r="I38" s="76"/>
      <c r="J38" s="83"/>
      <c r="K38" s="58">
        <f t="shared" si="0"/>
        <v>1.05</v>
      </c>
      <c r="L38" s="49">
        <f t="shared" si="1"/>
        <v>13.6</v>
      </c>
    </row>
    <row r="39" spans="1:12" ht="15" customHeight="1">
      <c r="A39" s="11">
        <v>18</v>
      </c>
      <c r="B39" s="4" t="s">
        <v>278</v>
      </c>
      <c r="C39" s="111">
        <v>11</v>
      </c>
      <c r="D39" s="111" t="s">
        <v>11</v>
      </c>
      <c r="E39" s="4">
        <v>112</v>
      </c>
      <c r="F39" s="80" t="s">
        <v>12</v>
      </c>
      <c r="G39" s="4">
        <v>20</v>
      </c>
      <c r="H39" s="80" t="s">
        <v>12</v>
      </c>
      <c r="I39" s="76"/>
      <c r="J39" s="83"/>
      <c r="K39" s="58">
        <f t="shared" si="0"/>
        <v>1.1200000000000001</v>
      </c>
      <c r="L39" s="49">
        <f t="shared" si="1"/>
        <v>15.9</v>
      </c>
    </row>
    <row r="40" spans="1:12" ht="15" customHeight="1">
      <c r="A40" s="11">
        <v>35</v>
      </c>
      <c r="B40" s="104" t="s">
        <v>257</v>
      </c>
      <c r="C40" s="110">
        <v>12</v>
      </c>
      <c r="D40" s="104" t="s">
        <v>11</v>
      </c>
      <c r="E40" s="4">
        <v>108</v>
      </c>
      <c r="F40" s="80" t="s">
        <v>12</v>
      </c>
      <c r="G40" s="4">
        <v>17</v>
      </c>
      <c r="H40" s="80" t="s">
        <v>12</v>
      </c>
      <c r="I40" s="76"/>
      <c r="J40" s="83"/>
      <c r="K40" s="58">
        <f t="shared" si="0"/>
        <v>1.08</v>
      </c>
      <c r="L40" s="49">
        <f t="shared" si="1"/>
        <v>14.6</v>
      </c>
    </row>
    <row r="41" spans="1:12" ht="15" customHeight="1">
      <c r="A41" s="11">
        <v>36</v>
      </c>
      <c r="B41" s="4" t="s">
        <v>280</v>
      </c>
      <c r="C41" s="111">
        <v>12</v>
      </c>
      <c r="D41" s="111" t="s">
        <v>11</v>
      </c>
      <c r="E41" s="142">
        <v>112</v>
      </c>
      <c r="F41" s="80" t="s">
        <v>12</v>
      </c>
      <c r="G41" s="142">
        <v>23</v>
      </c>
      <c r="H41" s="80" t="s">
        <v>12</v>
      </c>
      <c r="I41" s="76"/>
      <c r="J41" s="83"/>
      <c r="K41" s="58">
        <f t="shared" si="0"/>
        <v>1.1200000000000001</v>
      </c>
      <c r="L41" s="49">
        <f t="shared" si="1"/>
        <v>18.3</v>
      </c>
    </row>
    <row r="42" spans="1:12" ht="15" customHeight="1">
      <c r="A42" s="11">
        <v>37</v>
      </c>
      <c r="B42" s="4" t="s">
        <v>287</v>
      </c>
      <c r="C42" s="111">
        <v>12</v>
      </c>
      <c r="D42" s="111" t="s">
        <v>14</v>
      </c>
      <c r="E42" s="4">
        <v>107</v>
      </c>
      <c r="F42" s="80" t="s">
        <v>12</v>
      </c>
      <c r="G42" s="4">
        <v>19.5</v>
      </c>
      <c r="H42" s="80" t="s">
        <v>12</v>
      </c>
      <c r="I42" s="76"/>
      <c r="J42" s="83"/>
      <c r="K42" s="58">
        <f t="shared" si="0"/>
        <v>1.07</v>
      </c>
      <c r="L42" s="49">
        <f t="shared" si="1"/>
        <v>17</v>
      </c>
    </row>
    <row r="43" spans="1:12" ht="15" customHeight="1">
      <c r="A43" s="11">
        <v>38</v>
      </c>
      <c r="B43" s="4" t="s">
        <v>288</v>
      </c>
      <c r="C43" s="111">
        <v>12</v>
      </c>
      <c r="D43" s="111" t="s">
        <v>14</v>
      </c>
      <c r="E43" s="4">
        <v>109</v>
      </c>
      <c r="F43" s="80" t="s">
        <v>12</v>
      </c>
      <c r="G43" s="4">
        <v>18</v>
      </c>
      <c r="H43" s="80" t="s">
        <v>12</v>
      </c>
      <c r="I43" s="76"/>
      <c r="J43" s="83"/>
      <c r="K43" s="58">
        <f t="shared" si="0"/>
        <v>1.0900000000000001</v>
      </c>
      <c r="L43" s="49">
        <f t="shared" si="1"/>
        <v>15.2</v>
      </c>
    </row>
    <row r="44" spans="1:12" ht="18.75">
      <c r="A44" s="116" t="s">
        <v>294</v>
      </c>
      <c r="B44" s="116"/>
      <c r="C44" s="116"/>
      <c r="D44" s="115"/>
      <c r="E44" s="115"/>
      <c r="F44" s="115"/>
      <c r="G44" s="115"/>
      <c r="H44" s="7"/>
      <c r="I44" s="7"/>
      <c r="J44" s="83"/>
      <c r="K44" s="7"/>
    </row>
    <row r="45" spans="1:12" ht="18.75">
      <c r="A45" s="13"/>
      <c r="B45" s="13"/>
      <c r="C45" s="13"/>
      <c r="D45" s="13"/>
      <c r="E45" s="13"/>
      <c r="F45" s="13"/>
      <c r="G45" s="13"/>
      <c r="H45" s="7"/>
      <c r="I45" s="7"/>
      <c r="J45" s="83"/>
      <c r="K45" s="8"/>
    </row>
    <row r="46" spans="1:12" ht="18.75">
      <c r="A46" s="151" t="s">
        <v>30</v>
      </c>
      <c r="B46" s="151"/>
      <c r="C46" s="151"/>
      <c r="D46" s="151"/>
      <c r="E46" s="151"/>
      <c r="F46" s="151"/>
      <c r="G46" s="151"/>
      <c r="H46" s="7"/>
      <c r="I46" s="7"/>
      <c r="J46" s="9"/>
      <c r="K46" s="10"/>
    </row>
    <row r="47" spans="1:12" ht="18.75">
      <c r="A47" s="6"/>
      <c r="B47" s="143" t="s">
        <v>31</v>
      </c>
      <c r="C47" s="11"/>
      <c r="D47" s="12" t="s">
        <v>11</v>
      </c>
      <c r="E47" s="12" t="s">
        <v>14</v>
      </c>
      <c r="F47" s="12" t="s">
        <v>32</v>
      </c>
      <c r="G47" s="12" t="s">
        <v>33</v>
      </c>
      <c r="H47" s="13"/>
      <c r="I47" s="13" t="s">
        <v>34</v>
      </c>
      <c r="J47" s="9"/>
      <c r="K47" s="14"/>
    </row>
    <row r="48" spans="1:12" ht="31.5">
      <c r="A48" s="103"/>
      <c r="B48" s="144"/>
      <c r="C48" s="11" t="s">
        <v>12</v>
      </c>
      <c r="D48" s="11">
        <f>COUNTIFS($F$6:$F$43,"BT",$D$6:$D$43,"Nam")</f>
        <v>20</v>
      </c>
      <c r="E48" s="11">
        <f>COUNTIFS($F$6:$F$43,"BT",$D$6:$D$43,"Nữ")</f>
        <v>18</v>
      </c>
      <c r="F48" s="11">
        <f>SUM(D48:E48)</f>
        <v>38</v>
      </c>
      <c r="G48" s="11">
        <f t="shared" ref="G48:G54" si="2">ROUND((F48/38*100),1)</f>
        <v>100</v>
      </c>
      <c r="H48" s="15"/>
      <c r="I48" s="16" t="s">
        <v>12</v>
      </c>
      <c r="J48" s="17" t="s">
        <v>35</v>
      </c>
      <c r="K48" s="14"/>
    </row>
    <row r="49" spans="1:11" ht="47.25">
      <c r="A49" s="103"/>
      <c r="B49" s="144"/>
      <c r="C49" s="11" t="s">
        <v>36</v>
      </c>
      <c r="D49" s="11">
        <f>COUNTIFS($F$6:$F$43,"TC.N",$D$6:$D$43,"Nam")</f>
        <v>0</v>
      </c>
      <c r="E49" s="11">
        <f>COUNTIFS($F$6:$F$43,"TC.N",$D$6:$D$43,"Nữ")</f>
        <v>0</v>
      </c>
      <c r="F49" s="11">
        <f t="shared" ref="F49:F58" si="3">SUM(D49:E49)</f>
        <v>0</v>
      </c>
      <c r="G49" s="11">
        <f t="shared" si="2"/>
        <v>0</v>
      </c>
      <c r="H49" s="15"/>
      <c r="I49" s="16" t="s">
        <v>36</v>
      </c>
      <c r="J49" s="17" t="s">
        <v>37</v>
      </c>
      <c r="K49" s="14"/>
    </row>
    <row r="50" spans="1:11" ht="18.75">
      <c r="A50" s="103"/>
      <c r="B50" s="145"/>
      <c r="C50" s="11" t="s">
        <v>24</v>
      </c>
      <c r="D50" s="11">
        <f>COUNTIFS($F$6:$F$43,"TC",$D$6:$D$43,"Nam")</f>
        <v>0</v>
      </c>
      <c r="E50" s="11">
        <f>COUNTIFS($F$6:$F$43,"TC",$D$6:$D$43,"Nữ")</f>
        <v>0</v>
      </c>
      <c r="F50" s="11">
        <f t="shared" si="3"/>
        <v>0</v>
      </c>
      <c r="G50" s="11">
        <f t="shared" si="2"/>
        <v>0</v>
      </c>
      <c r="H50" s="15"/>
      <c r="I50" s="16" t="s">
        <v>24</v>
      </c>
      <c r="J50" s="17" t="s">
        <v>38</v>
      </c>
      <c r="K50" s="14"/>
    </row>
    <row r="51" spans="1:11" ht="18.75">
      <c r="A51" s="103"/>
      <c r="B51" s="90" t="s">
        <v>32</v>
      </c>
      <c r="C51" s="11"/>
      <c r="D51" s="11">
        <f>SUM(D48:D50)</f>
        <v>20</v>
      </c>
      <c r="E51" s="11">
        <f>SUM(E48:E50)</f>
        <v>18</v>
      </c>
      <c r="F51" s="11">
        <f>SUM(F48:F50)</f>
        <v>38</v>
      </c>
      <c r="G51" s="11">
        <f t="shared" si="2"/>
        <v>100</v>
      </c>
      <c r="H51" s="15"/>
      <c r="I51" s="97" t="s">
        <v>13</v>
      </c>
      <c r="J51" s="17" t="s">
        <v>39</v>
      </c>
      <c r="K51" s="14"/>
    </row>
    <row r="52" spans="1:11" ht="18.75">
      <c r="A52" s="103"/>
      <c r="B52" s="146" t="s">
        <v>40</v>
      </c>
      <c r="C52" s="11" t="s">
        <v>12</v>
      </c>
      <c r="D52" s="11">
        <f>COUNTIFS($H$6:$H$43,"BT",$D$6:$D$43,"Nam")</f>
        <v>12</v>
      </c>
      <c r="E52" s="11">
        <f>COUNTIFS($H$6:$H$43,"BT",$D$6:$D$43,"Nữ")</f>
        <v>10</v>
      </c>
      <c r="F52" s="11">
        <f t="shared" si="3"/>
        <v>22</v>
      </c>
      <c r="G52" s="11">
        <f t="shared" si="2"/>
        <v>57.9</v>
      </c>
      <c r="H52" s="15"/>
      <c r="I52" s="97" t="s">
        <v>41</v>
      </c>
      <c r="J52" s="17" t="s">
        <v>42</v>
      </c>
      <c r="K52" s="14"/>
    </row>
    <row r="53" spans="1:11" ht="47.25">
      <c r="A53" s="103"/>
      <c r="B53" s="147"/>
      <c r="C53" s="11" t="s">
        <v>13</v>
      </c>
      <c r="D53" s="11">
        <f>COUNTIFS($H$6:$H$43,"BP",$D$6:$D$43,"Nam")</f>
        <v>6</v>
      </c>
      <c r="E53" s="11">
        <f>COUNTIFS($H$6:$H$43,"BP",$D$6:$D$43,"Nữ")</f>
        <v>2</v>
      </c>
      <c r="F53" s="11">
        <f t="shared" si="3"/>
        <v>8</v>
      </c>
      <c r="G53" s="11">
        <f t="shared" si="2"/>
        <v>21.1</v>
      </c>
      <c r="H53" s="15"/>
      <c r="I53" s="16" t="s">
        <v>43</v>
      </c>
      <c r="J53" s="17" t="s">
        <v>44</v>
      </c>
      <c r="K53" s="2"/>
    </row>
    <row r="54" spans="1:11" ht="18.75">
      <c r="A54" s="103"/>
      <c r="B54" s="147"/>
      <c r="C54" s="11" t="s">
        <v>41</v>
      </c>
      <c r="D54" s="11">
        <f>COUNTIFS($H$6:$H$43,"Th.C",$D$6:$D$43,"Nam")</f>
        <v>2</v>
      </c>
      <c r="E54" s="11">
        <f>COUNTIFS($H$6:$H$43,"Th.C",$D$6:$D$43,"Nữ")</f>
        <v>6</v>
      </c>
      <c r="F54" s="11">
        <f t="shared" si="3"/>
        <v>8</v>
      </c>
      <c r="G54" s="11">
        <f t="shared" si="2"/>
        <v>21.1</v>
      </c>
      <c r="H54" s="15"/>
      <c r="I54" s="24" t="s">
        <v>25</v>
      </c>
      <c r="J54" s="16" t="s">
        <v>45</v>
      </c>
      <c r="K54" s="2"/>
    </row>
    <row r="55" spans="1:11" ht="18.75">
      <c r="A55" s="103"/>
      <c r="B55" s="147"/>
      <c r="C55" s="11" t="s">
        <v>43</v>
      </c>
      <c r="D55" s="11">
        <f>COUNTIFS($H$6:$H$43,"NC.N",$D$6:$D$43,"Nam")</f>
        <v>0</v>
      </c>
      <c r="E55" s="11">
        <f>COUNTIFS($H$6:$H$43,"NC.N",$D$6:$D$43,"Nữ")</f>
        <v>0</v>
      </c>
      <c r="F55" s="11">
        <f t="shared" si="3"/>
        <v>0</v>
      </c>
      <c r="G55" s="11">
        <f t="shared" ref="G55:G58" si="4">ROUND((F55/38*100),1)</f>
        <v>0</v>
      </c>
      <c r="H55" s="15"/>
      <c r="I55" s="24" t="s">
        <v>46</v>
      </c>
      <c r="J55" s="24" t="s">
        <v>47</v>
      </c>
      <c r="K55" s="53"/>
    </row>
    <row r="56" spans="1:11" ht="47.25">
      <c r="A56" s="103"/>
      <c r="B56" s="147"/>
      <c r="C56" s="11" t="s">
        <v>25</v>
      </c>
      <c r="D56" s="11">
        <f>COUNTIFS($H$6:$H$43,"NC",$D$6:$D$43,"Nam")</f>
        <v>0</v>
      </c>
      <c r="E56" s="11">
        <f>COUNTIFS($H$6:$H$43,"NC",$D$6:$D$43,"Nữ")</f>
        <v>0</v>
      </c>
      <c r="F56" s="11">
        <f t="shared" si="3"/>
        <v>0</v>
      </c>
      <c r="G56" s="11">
        <f t="shared" si="4"/>
        <v>0</v>
      </c>
      <c r="H56" s="15"/>
      <c r="I56" s="98" t="s">
        <v>48</v>
      </c>
      <c r="J56" s="17" t="s">
        <v>49</v>
      </c>
      <c r="K56" s="53"/>
    </row>
    <row r="57" spans="1:11" ht="18.75">
      <c r="A57" s="103"/>
      <c r="B57" s="147"/>
      <c r="C57" s="11" t="s">
        <v>46</v>
      </c>
      <c r="D57" s="11">
        <f>COUNTIFS($H$6:$H$43,"GC",$D$6:$D$43,"Nam")</f>
        <v>0</v>
      </c>
      <c r="E57" s="11">
        <f>COUNTIFS($H$6:$H$43,"GC",$D$6:$D$43,"Nữ")</f>
        <v>0</v>
      </c>
      <c r="F57" s="11">
        <f t="shared" si="3"/>
        <v>0</v>
      </c>
      <c r="G57" s="11">
        <f t="shared" si="4"/>
        <v>0</v>
      </c>
      <c r="H57" s="15"/>
      <c r="I57" s="34"/>
      <c r="J57" s="71"/>
      <c r="K57" s="27"/>
    </row>
    <row r="58" spans="1:11" ht="18.75">
      <c r="A58" s="33"/>
      <c r="B58" s="148"/>
      <c r="C58" s="28" t="s">
        <v>48</v>
      </c>
      <c r="D58" s="11">
        <f>COUNTIFS($H$6:$H$43,"GC.N",$D$6:$D$43,"Nam")</f>
        <v>0</v>
      </c>
      <c r="E58" s="11">
        <f>COUNTIFS($H$6:$H$43,"GC.N",$D$6:$D$43,"Nữ")</f>
        <v>0</v>
      </c>
      <c r="F58" s="11">
        <f t="shared" si="3"/>
        <v>0</v>
      </c>
      <c r="G58" s="11">
        <f t="shared" si="4"/>
        <v>0</v>
      </c>
      <c r="H58" s="15"/>
      <c r="I58" s="34"/>
      <c r="J58" s="71"/>
      <c r="K58" s="27"/>
    </row>
    <row r="59" spans="1:11" ht="18.75">
      <c r="A59" s="33"/>
      <c r="B59" s="90" t="s">
        <v>32</v>
      </c>
      <c r="C59" s="28"/>
      <c r="D59" s="99">
        <f>SUM(D52:D58)</f>
        <v>20</v>
      </c>
      <c r="E59" s="99">
        <f>SUM(E52:E58)</f>
        <v>18</v>
      </c>
      <c r="F59" s="99">
        <f>SUM(F52:F58)</f>
        <v>38</v>
      </c>
      <c r="G59" s="99">
        <f>SUM(G52:G58)</f>
        <v>100.1</v>
      </c>
      <c r="H59" s="100"/>
      <c r="I59" s="79"/>
      <c r="J59" s="33"/>
      <c r="K59" s="31"/>
    </row>
    <row r="60" spans="1:11" ht="18.75">
      <c r="A60" s="33"/>
      <c r="B60" s="33"/>
      <c r="E60" s="32"/>
      <c r="F60" s="34"/>
      <c r="G60" s="6" t="s">
        <v>303</v>
      </c>
      <c r="H60" s="6"/>
      <c r="I60" s="6"/>
      <c r="J60" s="33"/>
      <c r="K60" s="31"/>
    </row>
    <row r="61" spans="1:11" ht="18.75">
      <c r="A61" s="33"/>
      <c r="B61" s="33"/>
      <c r="E61" s="32"/>
      <c r="F61" s="34"/>
      <c r="G61" s="79" t="s">
        <v>50</v>
      </c>
      <c r="H61" s="79"/>
      <c r="I61" s="79"/>
      <c r="J61" s="79"/>
      <c r="K61" s="27"/>
    </row>
    <row r="62" spans="1:11" ht="18.75">
      <c r="A62" s="33"/>
      <c r="B62" s="33"/>
      <c r="E62" s="196" t="s">
        <v>81</v>
      </c>
      <c r="F62" s="196"/>
      <c r="G62" s="196"/>
      <c r="H62" s="196"/>
      <c r="I62" s="196"/>
      <c r="J62" s="6"/>
      <c r="K62" s="27"/>
    </row>
    <row r="63" spans="1:11" ht="15.75">
      <c r="A63" s="33"/>
      <c r="B63" s="33"/>
      <c r="J63" s="79"/>
    </row>
  </sheetData>
  <sortState ref="A6:L43">
    <sortCondition ref="C6:C43"/>
  </sortState>
  <mergeCells count="15">
    <mergeCell ref="E3:E5"/>
    <mergeCell ref="E62:I62"/>
    <mergeCell ref="A1:J1"/>
    <mergeCell ref="A2:J2"/>
    <mergeCell ref="A46:G46"/>
    <mergeCell ref="B47:B50"/>
    <mergeCell ref="F3:F5"/>
    <mergeCell ref="G3:G5"/>
    <mergeCell ref="H3:H5"/>
    <mergeCell ref="B52:B58"/>
    <mergeCell ref="I3:I5"/>
    <mergeCell ref="A3:A5"/>
    <mergeCell ref="B3:B5"/>
    <mergeCell ref="C3:C5"/>
    <mergeCell ref="D3:D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29:C33"/>
  </dataValidations>
  <pageMargins left="0.7" right="0.33" top="0.99" bottom="1.24" header="0.52" footer="0.6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mầm</vt:lpstr>
      <vt:lpstr>chồi 1</vt:lpstr>
      <vt:lpstr>chồi 2</vt:lpstr>
      <vt:lpstr>lá 1</vt:lpstr>
      <vt:lpstr>lá 2</vt:lpstr>
      <vt:lpstr>lá 3</vt:lpstr>
      <vt:lpstr>lá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2023-03-14T08:03:55Z</dcterms:modified>
</cp:coreProperties>
</file>