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980" activeTab="5"/>
  </bookViews>
  <sheets>
    <sheet name="chồi 1" sheetId="5" r:id="rId1"/>
    <sheet name="chồi 2" sheetId="10" r:id="rId2"/>
    <sheet name="lá 1" sheetId="6" r:id="rId3"/>
    <sheet name="lá 2" sheetId="11" r:id="rId4"/>
    <sheet name="lá 3" sheetId="12" r:id="rId5"/>
    <sheet name="lá 4" sheetId="13" r:id="rId6"/>
    <sheet name="lá 5" sheetId="14" r:id="rId7"/>
  </sheets>
  <definedNames>
    <definedName name="_xlnm._FilterDatabase" localSheetId="0" hidden="1">'chồi 1'!$B$6:$M$37</definedName>
    <definedName name="_xlnm._FilterDatabase" localSheetId="1" hidden="1">'chồi 2'!$B$5:$M$36</definedName>
    <definedName name="_xlnm._FilterDatabase" localSheetId="2" hidden="1">'lá 1'!$B$5:$P$58</definedName>
    <definedName name="_xlnm._FilterDatabase" localSheetId="3" hidden="1">'lá 2'!$B$5:$M$58</definedName>
    <definedName name="_xlnm._FilterDatabase" localSheetId="4" hidden="1">'lá 3'!$B$5:$M$57</definedName>
    <definedName name="_xlnm._FilterDatabase" localSheetId="5" hidden="1">'lá 4'!$B$5:$M$58</definedName>
    <definedName name="_xlnm._FilterDatabase" localSheetId="6" hidden="1">'lá 5'!$B$5:$M$54</definedName>
  </definedNames>
  <calcPr calcId="124519"/>
</workbook>
</file>

<file path=xl/calcChain.xml><?xml version="1.0" encoding="utf-8"?>
<calcChain xmlns="http://schemas.openxmlformats.org/spreadsheetml/2006/main">
  <c r="E43" i="13"/>
  <c r="F47" i="5"/>
  <c r="E47"/>
  <c r="F46"/>
  <c r="E46"/>
  <c r="F45"/>
  <c r="E45"/>
  <c r="F47" i="6" l="1"/>
  <c r="E47"/>
  <c r="F43"/>
  <c r="E43"/>
  <c r="E52" i="13" l="1"/>
  <c r="E43" i="14"/>
  <c r="E39"/>
  <c r="F49" i="13"/>
  <c r="E49"/>
  <c r="F48"/>
  <c r="E48"/>
  <c r="F47"/>
  <c r="E47"/>
  <c r="F43"/>
  <c r="F46" i="12"/>
  <c r="E46"/>
  <c r="F48"/>
  <c r="E48"/>
  <c r="E47"/>
  <c r="F42"/>
  <c r="E49" i="11"/>
  <c r="E48"/>
  <c r="E47"/>
  <c r="E43"/>
  <c r="F41" i="10"/>
  <c r="E41"/>
  <c r="E47"/>
  <c r="E46"/>
  <c r="F46"/>
  <c r="F45"/>
  <c r="E45"/>
  <c r="E42" i="5"/>
  <c r="E42" i="12"/>
  <c r="F49" i="14"/>
  <c r="E49"/>
  <c r="F48"/>
  <c r="E48"/>
  <c r="F47"/>
  <c r="E47"/>
  <c r="F46"/>
  <c r="E46"/>
  <c r="F45"/>
  <c r="E45"/>
  <c r="F44"/>
  <c r="E44"/>
  <c r="F43"/>
  <c r="F41"/>
  <c r="E41"/>
  <c r="F40"/>
  <c r="E40"/>
  <c r="F39"/>
  <c r="F53" i="13"/>
  <c r="E53"/>
  <c r="F52"/>
  <c r="F51"/>
  <c r="E51"/>
  <c r="F50"/>
  <c r="E50"/>
  <c r="F45"/>
  <c r="E45"/>
  <c r="F44"/>
  <c r="E44"/>
  <c r="F52" i="12"/>
  <c r="E52"/>
  <c r="F51"/>
  <c r="E51"/>
  <c r="F50"/>
  <c r="E50"/>
  <c r="F49"/>
  <c r="E49"/>
  <c r="F47"/>
  <c r="F44"/>
  <c r="E44"/>
  <c r="F43"/>
  <c r="E43"/>
  <c r="F53" i="11"/>
  <c r="E53"/>
  <c r="F52"/>
  <c r="E52"/>
  <c r="F51"/>
  <c r="E51"/>
  <c r="F50"/>
  <c r="E50"/>
  <c r="F49"/>
  <c r="F48"/>
  <c r="F47"/>
  <c r="F45"/>
  <c r="E45"/>
  <c r="F44"/>
  <c r="E44"/>
  <c r="F43"/>
  <c r="F46" s="1"/>
  <c r="E43" i="10"/>
  <c r="E42"/>
  <c r="F51"/>
  <c r="E51"/>
  <c r="F50"/>
  <c r="E50"/>
  <c r="F49"/>
  <c r="E49"/>
  <c r="F48"/>
  <c r="E48"/>
  <c r="F47"/>
  <c r="F43"/>
  <c r="F42"/>
  <c r="E51" i="5"/>
  <c r="E50"/>
  <c r="F49"/>
  <c r="E49"/>
  <c r="E48"/>
  <c r="F43"/>
  <c r="E43"/>
  <c r="F42"/>
  <c r="F41"/>
  <c r="E41"/>
  <c r="E50" i="14" l="1"/>
  <c r="E42"/>
  <c r="G41" i="10"/>
  <c r="H41" s="1"/>
  <c r="G41" i="5"/>
  <c r="H41" s="1"/>
  <c r="E44"/>
  <c r="F54" i="11"/>
  <c r="F46" i="13"/>
  <c r="F54"/>
  <c r="G43"/>
  <c r="H43" s="1"/>
  <c r="E46"/>
  <c r="G50" i="12"/>
  <c r="H50" s="1"/>
  <c r="E46" i="11"/>
  <c r="E52" i="10"/>
  <c r="E53" i="12"/>
  <c r="E45"/>
  <c r="E44" i="10"/>
  <c r="F45" i="12"/>
  <c r="F42" i="14"/>
  <c r="G43" i="12"/>
  <c r="H43" s="1"/>
  <c r="G48"/>
  <c r="H48" s="1"/>
  <c r="G52"/>
  <c r="H52" s="1"/>
  <c r="E54" i="13"/>
  <c r="F52" i="10"/>
  <c r="G44" i="12"/>
  <c r="H44" s="1"/>
  <c r="G49"/>
  <c r="H49" s="1"/>
  <c r="F53"/>
  <c r="F50" i="14"/>
  <c r="F44" i="10"/>
  <c r="G47" i="12"/>
  <c r="H47" s="1"/>
  <c r="G51"/>
  <c r="H51" s="1"/>
  <c r="G40" i="14"/>
  <c r="H40" s="1"/>
  <c r="G41"/>
  <c r="H41" s="1"/>
  <c r="G44"/>
  <c r="H44" s="1"/>
  <c r="G45"/>
  <c r="H45" s="1"/>
  <c r="G46"/>
  <c r="H46" s="1"/>
  <c r="G47"/>
  <c r="H47" s="1"/>
  <c r="G48"/>
  <c r="H48" s="1"/>
  <c r="G49"/>
  <c r="H49" s="1"/>
  <c r="G44" i="13"/>
  <c r="H44" s="1"/>
  <c r="G45"/>
  <c r="H45" s="1"/>
  <c r="G48"/>
  <c r="H48" s="1"/>
  <c r="G49"/>
  <c r="H49" s="1"/>
  <c r="G50"/>
  <c r="H50" s="1"/>
  <c r="G51"/>
  <c r="H51" s="1"/>
  <c r="G52"/>
  <c r="H52" s="1"/>
  <c r="G53"/>
  <c r="H53" s="1"/>
  <c r="E54" i="11"/>
  <c r="G44"/>
  <c r="H44" s="1"/>
  <c r="G45"/>
  <c r="H45" s="1"/>
  <c r="G48"/>
  <c r="H48" s="1"/>
  <c r="G49"/>
  <c r="H49" s="1"/>
  <c r="G50"/>
  <c r="H50" s="1"/>
  <c r="G51"/>
  <c r="H51" s="1"/>
  <c r="G52"/>
  <c r="H52" s="1"/>
  <c r="G53"/>
  <c r="H53" s="1"/>
  <c r="G39" i="14"/>
  <c r="H39" s="1"/>
  <c r="G43"/>
  <c r="H43" s="1"/>
  <c r="G47" i="13"/>
  <c r="H47" s="1"/>
  <c r="G42" i="12"/>
  <c r="H42" s="1"/>
  <c r="G46"/>
  <c r="H46" s="1"/>
  <c r="G43" i="11"/>
  <c r="H43" s="1"/>
  <c r="G47"/>
  <c r="H47" s="1"/>
  <c r="G42" i="10"/>
  <c r="H42" s="1"/>
  <c r="G43"/>
  <c r="H43" s="1"/>
  <c r="G46"/>
  <c r="H46" s="1"/>
  <c r="G47"/>
  <c r="H47" s="1"/>
  <c r="G48"/>
  <c r="H48" s="1"/>
  <c r="G49"/>
  <c r="H49" s="1"/>
  <c r="G50"/>
  <c r="H50" s="1"/>
  <c r="G51"/>
  <c r="H51" s="1"/>
  <c r="G45"/>
  <c r="H45" s="1"/>
  <c r="F48" i="5"/>
  <c r="H44" i="10" l="1"/>
  <c r="G42" i="14"/>
  <c r="H42"/>
  <c r="G50"/>
  <c r="H50"/>
  <c r="G46" i="13"/>
  <c r="H46"/>
  <c r="G54"/>
  <c r="H54"/>
  <c r="G45" i="12"/>
  <c r="H45"/>
  <c r="G53"/>
  <c r="H53"/>
  <c r="G46" i="11"/>
  <c r="H46"/>
  <c r="G54"/>
  <c r="H54"/>
  <c r="G44" i="10"/>
  <c r="G52"/>
  <c r="H52"/>
  <c r="F44" i="6"/>
  <c r="F53"/>
  <c r="E53"/>
  <c r="F52"/>
  <c r="E52"/>
  <c r="F51"/>
  <c r="E51"/>
  <c r="F50"/>
  <c r="E50"/>
  <c r="F49"/>
  <c r="E49"/>
  <c r="F48"/>
  <c r="E48"/>
  <c r="F45"/>
  <c r="E45"/>
  <c r="E44"/>
  <c r="F51" i="5"/>
  <c r="F50"/>
  <c r="F44"/>
  <c r="E46" i="6" l="1"/>
  <c r="G44" l="1"/>
  <c r="H44" s="1"/>
  <c r="G45"/>
  <c r="H45" s="1"/>
  <c r="G47"/>
  <c r="H47" s="1"/>
  <c r="G48"/>
  <c r="H48" s="1"/>
  <c r="G53"/>
  <c r="H53" s="1"/>
  <c r="G49"/>
  <c r="H49" s="1"/>
  <c r="G51" l="1"/>
  <c r="H51" s="1"/>
  <c r="E54" l="1"/>
  <c r="F54"/>
  <c r="G52"/>
  <c r="H52" s="1"/>
  <c r="F46"/>
  <c r="G50"/>
  <c r="H50" s="1"/>
  <c r="G43"/>
  <c r="H43" s="1"/>
  <c r="H54" l="1"/>
  <c r="F52" i="5"/>
  <c r="G46"/>
  <c r="H46" s="1"/>
  <c r="G47"/>
  <c r="H47" s="1"/>
  <c r="G43"/>
  <c r="H43" s="1"/>
  <c r="E52"/>
  <c r="G46" i="6"/>
  <c r="H46"/>
  <c r="G54"/>
  <c r="G42" i="5"/>
  <c r="H42" s="1"/>
  <c r="G48"/>
  <c r="H48" s="1"/>
  <c r="G49"/>
  <c r="H49" s="1"/>
  <c r="G50"/>
  <c r="H50" s="1"/>
  <c r="G51"/>
  <c r="H51" s="1"/>
  <c r="G45"/>
  <c r="H45" s="1"/>
  <c r="H44" l="1"/>
  <c r="H52"/>
  <c r="G52"/>
  <c r="G44"/>
</calcChain>
</file>

<file path=xl/sharedStrings.xml><?xml version="1.0" encoding="utf-8"?>
<sst xmlns="http://schemas.openxmlformats.org/spreadsheetml/2006/main" count="1285" uniqueCount="293">
  <si>
    <t xml:space="preserve">STT
</t>
  </si>
  <si>
    <t xml:space="preserve">Họ Và Tên
</t>
  </si>
  <si>
    <t>Tháng
sinh</t>
  </si>
  <si>
    <t>Giới 
tính</t>
  </si>
  <si>
    <t>Chiều
Cao
(cm)</t>
  </si>
  <si>
    <t>Tình 
Trạng 
DD</t>
  </si>
  <si>
    <t>Cân 
Nặng
(kg)</t>
  </si>
  <si>
    <t>Ghi 
chú</t>
  </si>
  <si>
    <t>Trần Nhật Khang</t>
  </si>
  <si>
    <t>Nam</t>
  </si>
  <si>
    <t>BT</t>
  </si>
  <si>
    <t>BP</t>
  </si>
  <si>
    <t>Nữ</t>
  </si>
  <si>
    <t>Phạm Lê Thiện Thịnh</t>
  </si>
  <si>
    <t>Nguyễn Hải Yến</t>
  </si>
  <si>
    <t>Nguyễn Trần Hồng Ân</t>
  </si>
  <si>
    <t>Lê Văn Gia Huy</t>
  </si>
  <si>
    <t>Huỳnh Ánh Ngân</t>
  </si>
  <si>
    <t>Trương Thanh Đức</t>
  </si>
  <si>
    <t>Phạm Hoàng Yến</t>
  </si>
  <si>
    <t>Lê Hoàng Minh Anh</t>
  </si>
  <si>
    <t>Lê Ngọc Như Quỳnh</t>
  </si>
  <si>
    <t>TC</t>
  </si>
  <si>
    <t>NC</t>
  </si>
  <si>
    <t>Lê Nguyễn Thủy Tiên</t>
  </si>
  <si>
    <t>Nguyễn Thanh Ngân</t>
  </si>
  <si>
    <t>Đinh Duy Gia Bảo</t>
  </si>
  <si>
    <t>Lê Ngọc Quỳnh Mai</t>
  </si>
  <si>
    <t>Kết Quả(%)</t>
  </si>
  <si>
    <t>CHIỀU CAO</t>
  </si>
  <si>
    <t>TỔNG</t>
  </si>
  <si>
    <t>(%)</t>
  </si>
  <si>
    <t>GHI CHÚ</t>
  </si>
  <si>
    <t>Bình Thường</t>
  </si>
  <si>
    <t>TC.N</t>
  </si>
  <si>
    <t>Thấp còi mức độ nặng</t>
  </si>
  <si>
    <t>Thấp còi</t>
  </si>
  <si>
    <t>Béo phì</t>
  </si>
  <si>
    <t>CÂN NẶNG</t>
  </si>
  <si>
    <t>Th.C</t>
  </si>
  <si>
    <t>Thừa cân</t>
  </si>
  <si>
    <t>NC.N</t>
  </si>
  <si>
    <t>Nhẹ cân mức
 độ nặng</t>
  </si>
  <si>
    <t>Nhẹ cân</t>
  </si>
  <si>
    <t>GC</t>
  </si>
  <si>
    <t>Gầy còm</t>
  </si>
  <si>
    <t>GC.N</t>
  </si>
  <si>
    <t xml:space="preserve"> Gầy còm mức độ nặng</t>
  </si>
  <si>
    <t>GVCN</t>
  </si>
  <si>
    <t>TÍNH TỈ LỆ SDD CỦA TRẺ LỚP CHỒI 1</t>
  </si>
  <si>
    <t>Kết quả cân nặng và chiều cao của trẻ lớp chồi 1</t>
  </si>
  <si>
    <t>TÍNH TỈ LỆ SDD CỦA TRẺ LỚP CHỒI 2</t>
  </si>
  <si>
    <t>Kết quả cân nặng và chiều cao của trẻ lớp chồi 2</t>
  </si>
  <si>
    <t>TÍNH TỈ LỆ SDD CỦA TRẺ LỚP LÁ 1</t>
  </si>
  <si>
    <t>Kết quả cân nặng và chiều cao của trẻ lớp lá 1</t>
  </si>
  <si>
    <t>Đào Thị Cẩm Nhung</t>
  </si>
  <si>
    <t>TÍNH TỈ LỆ SDD CỦA TRẺ LỚP LÁ 2</t>
  </si>
  <si>
    <t>Kết quả cân nặng và chiều cao của trẻ lớp lá 2</t>
  </si>
  <si>
    <t>TÍNH TỈ LỆ SDD CỦA TRẺ LỚP LÁ 4</t>
  </si>
  <si>
    <t>Kết quả cân nặng và chiều cao của trẻ lớp lá 4</t>
  </si>
  <si>
    <t>TÍNH TỈ LỆ SDD CỦA TRẺ LỚP LÁ 3</t>
  </si>
  <si>
    <t>Kết quả cân nặng và chiều cao của trẻ lớp lá 3</t>
  </si>
  <si>
    <t>Phạm Trúc Linh</t>
  </si>
  <si>
    <t>Lương Gia Thành</t>
  </si>
  <si>
    <t>Trần Lê Bảo Ngọc</t>
  </si>
  <si>
    <t>Trần Đào Bình An</t>
  </si>
  <si>
    <t>Tô Ngọc An</t>
  </si>
  <si>
    <t>Mai Phúc Thịnh</t>
  </si>
  <si>
    <t>Võ Quang Anh</t>
  </si>
  <si>
    <t>Diệp Lê Minh Tú</t>
  </si>
  <si>
    <t>Lê Ngọc Như Ý</t>
  </si>
  <si>
    <t>Nguyễn Hoàng Phương Uyên</t>
  </si>
  <si>
    <t>Nguyễn Hoàng Gia An</t>
  </si>
  <si>
    <t>Nguyễn Minh Vương</t>
  </si>
  <si>
    <t>Nguyễn Quốc Việt</t>
  </si>
  <si>
    <t>Nguyễn Ngọc Vân Anh</t>
  </si>
  <si>
    <t>Bùi Nguyễn Bảo Ngọc</t>
  </si>
  <si>
    <t>Trần Phạm Khôi Nguyên</t>
  </si>
  <si>
    <t>Nguyễn Ngọc Hà Anh</t>
  </si>
  <si>
    <t>Nguyễn Trần Ngọc Hân</t>
  </si>
  <si>
    <t>Trần Ngọc Thiên Phúc</t>
  </si>
  <si>
    <t>Nguyễn Thành Phát</t>
  </si>
  <si>
    <t>Nguyễn Hưng Triết</t>
  </si>
  <si>
    <t>Trương Minh Khôi</t>
  </si>
  <si>
    <t>Lâm Ngọc Trâm Anh</t>
  </si>
  <si>
    <t>Nguyễn Ngọc An Nhiên</t>
  </si>
  <si>
    <t>Nguyễn Ngọc Tường Lam</t>
  </si>
  <si>
    <t>Phạm Nguyễn Yến Vi</t>
  </si>
  <si>
    <t>Trần Nhã Phương</t>
  </si>
  <si>
    <t>Nguyễn Ngọc Yến Trân</t>
  </si>
  <si>
    <t>Võ Kiều My</t>
  </si>
  <si>
    <t>Trần Bảo Ngọc</t>
  </si>
  <si>
    <t>Đặng Nguyễn Kim Bảo Quyên</t>
  </si>
  <si>
    <t>Võ Bạch Yến Nghi</t>
  </si>
  <si>
    <t>Trần Ngọc Ánh Nguyên</t>
  </si>
  <si>
    <t>Phạm Lê Đăng Duy</t>
  </si>
  <si>
    <t>Bùi Huỳnh Thảo Nguyên</t>
  </si>
  <si>
    <t>Nguyễn Lâm Khả Hân</t>
  </si>
  <si>
    <t>Lê Nhật Minh Anh</t>
  </si>
  <si>
    <t>Lê Ngọc Thiên Ý</t>
  </si>
  <si>
    <t>Huỳnh Thị Ngọc Như</t>
  </si>
  <si>
    <t>Trần Đăng Khoa</t>
  </si>
  <si>
    <t>Đỗ Ngọc Diễm My</t>
  </si>
  <si>
    <t>Đinh Hân Di</t>
  </si>
  <si>
    <t>Trần Ngọc Bảo Trân</t>
  </si>
  <si>
    <t>Hà Ngọc Hoàng Vân</t>
  </si>
  <si>
    <t>Nguyễn Ngọc Thiên Kim</t>
  </si>
  <si>
    <t>Dương Nguyễn Tú Nhi</t>
  </si>
  <si>
    <t>Nguyễn Lê Đan Thư</t>
  </si>
  <si>
    <t>Hồ Hoàng Khang</t>
  </si>
  <si>
    <t>Võ Trương Đăng Khoa</t>
  </si>
  <si>
    <t>Phạm Võ Bảo Duy</t>
  </si>
  <si>
    <t>Trần Ngọc Minh Anh</t>
  </si>
  <si>
    <t>Nguyễn Văn Kiên</t>
  </si>
  <si>
    <t>Lê Thanh Duy</t>
  </si>
  <si>
    <t>Nguyễn Vương Nhật Thành</t>
  </si>
  <si>
    <t>Nguyễn Ngọc Như</t>
  </si>
  <si>
    <t>Nguyễn Huỳnh Tuấn Khôi</t>
  </si>
  <si>
    <t>Lê Vương Hạo Nhiên</t>
  </si>
  <si>
    <t>Nguyễn Ngọc Quỳnh Như</t>
  </si>
  <si>
    <t>Hồ Nguyễn Gia Hân</t>
  </si>
  <si>
    <t>Từ Mẫn Nhi</t>
  </si>
  <si>
    <t xml:space="preserve">Võ Trấn Minh </t>
  </si>
  <si>
    <t>Phạm Minh Khôi</t>
  </si>
  <si>
    <t>Trần Minh Khôi</t>
  </si>
  <si>
    <t>Nguyễn Trần Hữu Nhân</t>
  </si>
  <si>
    <t>Lê Tiến Minh</t>
  </si>
  <si>
    <t>Lê Đỗ Gia Huy</t>
  </si>
  <si>
    <t>Phạm Thiên Bảo</t>
  </si>
  <si>
    <t>Nguyễn Hạ Vy</t>
  </si>
  <si>
    <t>Nguyễn Lê Thảo Nhi</t>
  </si>
  <si>
    <t>Trần Ngọc Hải Yến</t>
  </si>
  <si>
    <t>Nguyễn Trần Khả Hân</t>
  </si>
  <si>
    <t>Lê Ngọc Kim Ngân</t>
  </si>
  <si>
    <t xml:space="preserve">Trần Nguyễn Ngọc Tuyền </t>
  </si>
  <si>
    <t>Đỗ Ngọc Nhã Uyên</t>
  </si>
  <si>
    <t>Trương Đặng Thanh Ngân</t>
  </si>
  <si>
    <t>Mai Ngọc Như Ý</t>
  </si>
  <si>
    <t>Trần Thảo Nhi</t>
  </si>
  <si>
    <t>Lê Nguyễn Phát Huy</t>
  </si>
  <si>
    <t>Trần Nguyễn Gia Huy</t>
  </si>
  <si>
    <t>Huỳnh Nguyễn Thúy An</t>
  </si>
  <si>
    <t>Trần Thị Bảo Ngọc</t>
  </si>
  <si>
    <t>Phan Thiên Phúc</t>
  </si>
  <si>
    <t>Nguyễn Cao Phi</t>
  </si>
  <si>
    <t>Trần Tuấn Anh</t>
  </si>
  <si>
    <t>Nguyễn Bảo Thành Đạt</t>
  </si>
  <si>
    <t>Nguyễn Hoàng Thanh Vũ</t>
  </si>
  <si>
    <t>Nguyễn Trần Tuấn Anh</t>
  </si>
  <si>
    <t>Nguyễn Thanh Dũng</t>
  </si>
  <si>
    <t>Lê Nguyễn Minh Khôi</t>
  </si>
  <si>
    <t>Trần Gia Hưng</t>
  </si>
  <si>
    <t>Giêng Hữu Trí</t>
  </si>
  <si>
    <t>Nguyễn Gia Hân</t>
  </si>
  <si>
    <t>Trần Ngọc Phương Quỳnh</t>
  </si>
  <si>
    <t>Phạm Ngọc Lan Khuê</t>
  </si>
  <si>
    <t>Tô Thùy Trâm</t>
  </si>
  <si>
    <t>Phan Dương Ngọc Ngân</t>
  </si>
  <si>
    <t>Nguyễn Ngọc Hân</t>
  </si>
  <si>
    <t>Trần Hồ Khánh My</t>
  </si>
  <si>
    <t>Huỳnh Võ Ngọc Vy</t>
  </si>
  <si>
    <t>Nguyễn Hoàng Long</t>
  </si>
  <si>
    <t>Ngô Hữu Đức</t>
  </si>
  <si>
    <t>Võ Minh Đức</t>
  </si>
  <si>
    <t>Trần Ngọc Thảo My</t>
  </si>
  <si>
    <t>Đặng Hoàng Lân</t>
  </si>
  <si>
    <t>Lê Hoàng Phúc Trọng</t>
  </si>
  <si>
    <t>Nguyễn Hải Đăng</t>
  </si>
  <si>
    <t>Võ Nguyễn Quỳnh Giang</t>
  </si>
  <si>
    <t>Nguyễn Đặng Hoàng Phương</t>
  </si>
  <si>
    <t>Nguyễn Ngọc Thanh Tâm</t>
  </si>
  <si>
    <t>Phạm Vân Nhi</t>
  </si>
  <si>
    <t>Võ Lê Mai An</t>
  </si>
  <si>
    <t>Huỳnh Trần Ngọc Bảo</t>
  </si>
  <si>
    <t>Trần Hạo Nam</t>
  </si>
  <si>
    <t>Trần Minh Đăng</t>
  </si>
  <si>
    <t>Nguyễn Phạm Gia Khang</t>
  </si>
  <si>
    <t>Lâm Nguyễn Minh Khôi</t>
  </si>
  <si>
    <t>Lê Hữu Phước</t>
  </si>
  <si>
    <t>Hồ Phước Huy</t>
  </si>
  <si>
    <t>Nguyễn Gia Phát</t>
  </si>
  <si>
    <t>Đoàn Gia Hân</t>
  </si>
  <si>
    <t>Lê Hồng Phúc</t>
  </si>
  <si>
    <t>Phạm Thanh Vy</t>
  </si>
  <si>
    <t>Nguyễn Tuyết Ngân</t>
  </si>
  <si>
    <t>Nguyễn Phan Ngọc Nhi</t>
  </si>
  <si>
    <t>Nguyễn Hữu Phi Long</t>
  </si>
  <si>
    <t>Thái Duy Phước</t>
  </si>
  <si>
    <t>Nguyễn Duy Khang</t>
  </si>
  <si>
    <t>Dương Triệu Vy</t>
  </si>
  <si>
    <t>Phan Hồ Ngọc Nhi</t>
  </si>
  <si>
    <t>Thị Trâm Ánh</t>
  </si>
  <si>
    <t>Hoàng Gia Khánh</t>
  </si>
  <si>
    <t>Phan Nguyễn Bảo Châu</t>
  </si>
  <si>
    <t>Nguyễn Tiến Tài</t>
  </si>
  <si>
    <t>Nguyễn Tấn Đạt</t>
  </si>
  <si>
    <t>Đặng Ngọc Khánh Đoan</t>
  </si>
  <si>
    <t>Phạm Thanh Bình</t>
  </si>
  <si>
    <t>Nguyễn Hạo Nhiên</t>
  </si>
  <si>
    <t>Ngô Nguyễn Thiên Ân</t>
  </si>
  <si>
    <t>Võ Đặng Minh Hi</t>
  </si>
  <si>
    <t>Trần Thiện Nhân</t>
  </si>
  <si>
    <t>Trần Tiến Dũng</t>
  </si>
  <si>
    <t>Hồ Tấn Tài</t>
  </si>
  <si>
    <t>Ngô Thiên Phụng</t>
  </si>
  <si>
    <t>Huỳnh Khả Hân</t>
  </si>
  <si>
    <t>Lâm Gia Bảo</t>
  </si>
  <si>
    <t>Trần Thị Minh Tuyết</t>
  </si>
  <si>
    <t>Trần Quang Vinh</t>
  </si>
  <si>
    <t xml:space="preserve">Đặng Vĩnh Phúc </t>
  </si>
  <si>
    <t>Lê Thanh Phong</t>
  </si>
  <si>
    <t>Trần Ngọc Kiều Vy</t>
  </si>
  <si>
    <t>Huỳnh Ngọc Kim Thư</t>
  </si>
  <si>
    <t>Trương Đăng Khoa</t>
  </si>
  <si>
    <t>Nguyễn Anh Hiếu</t>
  </si>
  <si>
    <t>Dương Hoài An</t>
  </si>
  <si>
    <t>Trần Văn Hậu</t>
  </si>
  <si>
    <t>Trần Thanh Lý</t>
  </si>
  <si>
    <t>Lê Nhật Hào</t>
  </si>
  <si>
    <t>Trương Minh Đại</t>
  </si>
  <si>
    <t>Đặng Nguyễn Huy Hoàng</t>
  </si>
  <si>
    <t>Hồ Huỳnh Đan</t>
  </si>
  <si>
    <t>Phạm Huỳnh Thanh Thảo</t>
  </si>
  <si>
    <t>Trần Ngọc Như Huyền</t>
  </si>
  <si>
    <t>Trần Huỳnh Nhi</t>
  </si>
  <si>
    <t>Võ Ngọc Kim Ngân</t>
  </si>
  <si>
    <t>Nguyễn Ngọc Thanh Trúc</t>
  </si>
  <si>
    <t>Nguyễn Ái Thảo Nhi</t>
  </si>
  <si>
    <t>Nguyễn Thành Tâm</t>
  </si>
  <si>
    <t>Đoàn Tuấn Nhật</t>
  </si>
  <si>
    <t>Phạm Lê Đăng Khoa</t>
  </si>
  <si>
    <t>Lê Gia Long</t>
  </si>
  <si>
    <t>Lê Ngọc Quỳnh Ngân</t>
  </si>
  <si>
    <t xml:space="preserve">Hồ Ngọc Nhã Uyên </t>
  </si>
  <si>
    <t>Phạm Minh Quý</t>
  </si>
  <si>
    <t>Bùi Ngọc Bảo Trân</t>
  </si>
  <si>
    <t>Nguyễn Dương Quỳnh Nhi</t>
  </si>
  <si>
    <t>Đàm Lê Thanh</t>
  </si>
  <si>
    <t>Trần Thiên Minh</t>
  </si>
  <si>
    <t>TÍNH TỈ LỆ SDD CỦA TRẺ LỚP LÁ 5</t>
  </si>
  <si>
    <t>Kết quả cân nặng và chiều cao của trẻ lớp lá 5</t>
  </si>
  <si>
    <t xml:space="preserve">Hồ Trung Đông </t>
  </si>
  <si>
    <t>Trà Thiên Phúc</t>
  </si>
  <si>
    <t>Đặng Nguyễn Trọng Nhân</t>
  </si>
  <si>
    <t>Huỳnh Thiên Minh</t>
  </si>
  <si>
    <t>Lê Đặng Anh Khoa</t>
  </si>
  <si>
    <t>Nguyễn Cao Bá Phúc</t>
  </si>
  <si>
    <t>Hồ Khánh Nam</t>
  </si>
  <si>
    <t>Nguyễn Đoàn Thành Đạt</t>
  </si>
  <si>
    <t>Bùi Ngọc Nhã Phương</t>
  </si>
  <si>
    <t>Nguyễn Thị Thúy Ngân</t>
  </si>
  <si>
    <t>Lê Nguyễn Như Ngọc</t>
  </si>
  <si>
    <t>Nguyễn Ngọc Tường Oanh</t>
  </si>
  <si>
    <t>Nguyễn Ngọc Khánh Thy</t>
  </si>
  <si>
    <t>Võ Ngọc Ánh</t>
  </si>
  <si>
    <t>Trần Thị Thanh Ngân</t>
  </si>
  <si>
    <t>Nguyễn Vũ Hà Vy</t>
  </si>
  <si>
    <t xml:space="preserve">Trần Gia Khánh </t>
  </si>
  <si>
    <t>Nguyễn Hoàng Minh Khôi</t>
  </si>
  <si>
    <t>Nguyễn Khánh Đan</t>
  </si>
  <si>
    <t>Đỗ Kim Ngân</t>
  </si>
  <si>
    <t>Nguyễn Minh Chiến</t>
  </si>
  <si>
    <t>Hồ Nguyễn Quốc Duy</t>
  </si>
  <si>
    <t>Bùi Bảo Ngọc</t>
  </si>
  <si>
    <t>Nguyễn Trọng Kha</t>
  </si>
  <si>
    <t>Hình Thanh Tân</t>
  </si>
  <si>
    <t>Trương Chí Thiện</t>
  </si>
  <si>
    <t>Trương Thiên Phú</t>
  </si>
  <si>
    <t>Đào Ngọc Trinh</t>
  </si>
  <si>
    <t>Số Trẻ Được Cân:  17 nam, 14 nữ</t>
  </si>
  <si>
    <t>Số Trẻ Được Cân: 16 nam, 18 nữ</t>
  </si>
  <si>
    <t xml:space="preserve">Long Hậu, ngày  10  tháng  09 năm 2023   </t>
  </si>
  <si>
    <t>Lâm Tuyết Như</t>
  </si>
  <si>
    <t>Nguyễn Trần Bảo Yến</t>
  </si>
  <si>
    <t>Huỳnh Thị Mỹ Duyên</t>
  </si>
  <si>
    <t>Hồ Thị Phương Thảo</t>
  </si>
  <si>
    <t>Đặng Thị Mỹ Duyên</t>
  </si>
  <si>
    <t>Ngô Thị Bích Hằng</t>
  </si>
  <si>
    <t>Số Trẻ Được Cân: 14 nam, 19 nữ</t>
  </si>
  <si>
    <t>Võ Thị Ngọc Trắng</t>
  </si>
  <si>
    <t>Nguyễn Trần Hà Vy</t>
  </si>
  <si>
    <t>Số Trẻ Được Cân: 17 nam,  17 nữ</t>
  </si>
  <si>
    <t>Đặng Thị Bảo Châu</t>
  </si>
  <si>
    <t>Lê Thị Cẩm Tiên</t>
  </si>
  <si>
    <t>Số Trẻ Được Cân: 17 nam, 13 nữ</t>
  </si>
  <si>
    <t>thiếu sổ</t>
  </si>
  <si>
    <t>Số Trẻ Được Cân:  16 nam, 15 nữ</t>
  </si>
  <si>
    <t>Nguyễn Ngọc Bảo Hân</t>
  </si>
  <si>
    <t>Long Hậu, ngày  11 tháng  12 năm  2023</t>
  </si>
  <si>
    <t>Phạm Thị Thùy Dung</t>
  </si>
  <si>
    <t>Đoàn Thị Cẩm Hồng</t>
  </si>
  <si>
    <t xml:space="preserve">Long Hậu, ngày 11 tháng 12 năm 2023  </t>
  </si>
  <si>
    <t>Số Trẻ Được Cân: 17  nam, 17 nữ</t>
  </si>
</sst>
</file>

<file path=xl/styles.xml><?xml version="1.0" encoding="utf-8"?>
<styleSheet xmlns="http://schemas.openxmlformats.org/spreadsheetml/2006/main">
  <numFmts count="1">
    <numFmt numFmtId="164" formatCode="mm"/>
  </numFmts>
  <fonts count="25"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4"/>
      <name val="Arial"/>
      <family val="2"/>
    </font>
    <font>
      <sz val="12"/>
      <color theme="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name val="Arial"/>
      <family val="2"/>
    </font>
    <font>
      <sz val="12"/>
      <color theme="1"/>
      <name val="Calibri"/>
      <family val="2"/>
      <scheme val="minor"/>
    </font>
    <font>
      <i/>
      <sz val="12"/>
      <name val="Times New Roman"/>
      <family val="1"/>
    </font>
    <font>
      <sz val="12"/>
      <color rgb="FFFF0000"/>
      <name val="Times New Roman"/>
      <family val="1"/>
    </font>
    <font>
      <sz val="11"/>
      <name val="Calibri"/>
      <family val="2"/>
      <scheme val="minor"/>
    </font>
    <font>
      <sz val="11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color rgb="FFFF0000"/>
      <name val="Times New Roman"/>
      <family val="1"/>
    </font>
    <font>
      <sz val="12"/>
      <color rgb="FFFF0000"/>
      <name val="Arial"/>
      <family val="2"/>
    </font>
    <font>
      <b/>
      <sz val="14"/>
      <color rgb="FFFF0000"/>
      <name val="Times New Roman"/>
      <family val="1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175">
    <xf numFmtId="0" fontId="0" fillId="0" borderId="0" xfId="0"/>
    <xf numFmtId="0" fontId="4" fillId="0" borderId="0" xfId="0" applyFont="1" applyBorder="1"/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6" fillId="0" borderId="2" xfId="0" applyFont="1" applyFill="1" applyBorder="1" applyAlignment="1">
      <alignment horizontal="left"/>
    </xf>
    <xf numFmtId="0" fontId="2" fillId="0" borderId="0" xfId="0" applyFont="1" applyBorder="1"/>
    <xf numFmtId="0" fontId="7" fillId="0" borderId="0" xfId="0" applyFont="1" applyBorder="1" applyAlignment="1">
      <alignment horizontal="center"/>
    </xf>
    <xf numFmtId="0" fontId="3" fillId="0" borderId="0" xfId="0" applyFont="1" applyBorder="1" applyAlignment="1"/>
    <xf numFmtId="0" fontId="2" fillId="0" borderId="0" xfId="0" applyFont="1" applyBorder="1" applyAlignment="1"/>
    <xf numFmtId="0" fontId="3" fillId="0" borderId="0" xfId="0" applyFont="1" applyFill="1" applyBorder="1" applyAlignment="1"/>
    <xf numFmtId="0" fontId="8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8" fillId="0" borderId="2" xfId="0" applyFont="1" applyBorder="1"/>
    <xf numFmtId="0" fontId="8" fillId="0" borderId="2" xfId="0" applyFont="1" applyBorder="1" applyAlignment="1">
      <alignment vertical="center"/>
    </xf>
    <xf numFmtId="0" fontId="8" fillId="0" borderId="2" xfId="0" applyFont="1" applyBorder="1" applyAlignment="1"/>
    <xf numFmtId="0" fontId="7" fillId="0" borderId="2" xfId="0" applyFont="1" applyBorder="1" applyAlignment="1"/>
    <xf numFmtId="0" fontId="8" fillId="0" borderId="2" xfId="0" applyNumberFormat="1" applyFont="1" applyBorder="1"/>
    <xf numFmtId="0" fontId="8" fillId="0" borderId="0" xfId="0" applyFont="1" applyFill="1"/>
    <xf numFmtId="0" fontId="8" fillId="0" borderId="0" xfId="0" applyFont="1"/>
    <xf numFmtId="0" fontId="7" fillId="0" borderId="2" xfId="0" applyNumberFormat="1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Font="1"/>
    <xf numFmtId="0" fontId="7" fillId="0" borderId="0" xfId="0" applyFont="1" applyFill="1"/>
    <xf numFmtId="0" fontId="7" fillId="0" borderId="2" xfId="1" applyFont="1" applyBorder="1" applyAlignment="1">
      <alignment horizontal="center"/>
    </xf>
    <xf numFmtId="0" fontId="3" fillId="0" borderId="0" xfId="1" applyFont="1" applyBorder="1" applyAlignment="1"/>
    <xf numFmtId="0" fontId="3" fillId="0" borderId="2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0" xfId="1" applyFont="1" applyFill="1" applyBorder="1" applyAlignment="1"/>
    <xf numFmtId="0" fontId="7" fillId="0" borderId="0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2" xfId="1" applyFont="1" applyBorder="1" applyAlignment="1">
      <alignment vertical="center" wrapText="1"/>
    </xf>
    <xf numFmtId="0" fontId="7" fillId="0" borderId="2" xfId="1" applyNumberFormat="1" applyFont="1" applyBorder="1" applyAlignment="1">
      <alignment horizontal="center"/>
    </xf>
    <xf numFmtId="0" fontId="7" fillId="0" borderId="2" xfId="1" applyFont="1" applyBorder="1" applyAlignment="1"/>
    <xf numFmtId="0" fontId="7" fillId="0" borderId="0" xfId="1" applyNumberFormat="1" applyFont="1" applyAlignment="1">
      <alignment horizontal="center"/>
    </xf>
    <xf numFmtId="0" fontId="7" fillId="0" borderId="0" xfId="1" applyFont="1"/>
    <xf numFmtId="0" fontId="7" fillId="0" borderId="0" xfId="1" applyFont="1" applyFill="1"/>
    <xf numFmtId="0" fontId="0" fillId="0" borderId="0" xfId="0" applyAlignment="1"/>
    <xf numFmtId="0" fontId="10" fillId="0" borderId="0" xfId="0" applyFont="1" applyBorder="1" applyAlignment="1">
      <alignment horizontal="center" wrapText="1"/>
    </xf>
    <xf numFmtId="0" fontId="0" fillId="0" borderId="0" xfId="0" applyBorder="1" applyAlignment="1"/>
    <xf numFmtId="0" fontId="0" fillId="0" borderId="0" xfId="0" applyBorder="1"/>
    <xf numFmtId="0" fontId="11" fillId="0" borderId="0" xfId="0" applyFont="1" applyBorder="1" applyAlignment="1">
      <alignment horizontal="center" wrapText="1"/>
    </xf>
    <xf numFmtId="0" fontId="3" fillId="0" borderId="2" xfId="1" applyFont="1" applyBorder="1" applyAlignment="1">
      <alignment horizontal="center" vertical="center"/>
    </xf>
    <xf numFmtId="0" fontId="7" fillId="0" borderId="0" xfId="1" applyFont="1" applyBorder="1"/>
    <xf numFmtId="0" fontId="3" fillId="0" borderId="0" xfId="1" applyFont="1" applyBorder="1" applyAlignment="1">
      <alignment vertical="center"/>
    </xf>
    <xf numFmtId="0" fontId="12" fillId="0" borderId="0" xfId="1" applyFont="1" applyAlignment="1">
      <alignment horizontal="center"/>
    </xf>
    <xf numFmtId="0" fontId="7" fillId="0" borderId="5" xfId="1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3" fillId="0" borderId="0" xfId="1" applyFont="1" applyBorder="1"/>
    <xf numFmtId="0" fontId="7" fillId="0" borderId="0" xfId="1" applyFont="1" applyBorder="1" applyAlignment="1">
      <alignment horizontal="center"/>
    </xf>
    <xf numFmtId="0" fontId="3" fillId="0" borderId="0" xfId="1" applyFont="1" applyBorder="1" applyAlignment="1">
      <alignment vertical="center" wrapText="1"/>
    </xf>
    <xf numFmtId="0" fontId="7" fillId="0" borderId="2" xfId="1" applyFont="1" applyBorder="1"/>
    <xf numFmtId="0" fontId="7" fillId="0" borderId="2" xfId="1" applyNumberFormat="1" applyFont="1" applyBorder="1"/>
    <xf numFmtId="0" fontId="13" fillId="0" borderId="0" xfId="0" applyFont="1"/>
    <xf numFmtId="0" fontId="7" fillId="0" borderId="2" xfId="1" applyFont="1" applyFill="1" applyBorder="1" applyAlignment="1">
      <alignment horizontal="center"/>
    </xf>
    <xf numFmtId="0" fontId="7" fillId="0" borderId="0" xfId="1" applyFont="1" applyFill="1" applyBorder="1"/>
    <xf numFmtId="0" fontId="7" fillId="0" borderId="0" xfId="1" applyFont="1" applyAlignment="1">
      <alignment horizontal="center"/>
    </xf>
    <xf numFmtId="0" fontId="14" fillId="0" borderId="0" xfId="0" applyNumberFormat="1" applyFont="1" applyAlignment="1">
      <alignment horizontal="center"/>
    </xf>
    <xf numFmtId="0" fontId="12" fillId="0" borderId="2" xfId="0" applyFont="1" applyBorder="1"/>
    <xf numFmtId="0" fontId="14" fillId="0" borderId="0" xfId="0" applyFont="1" applyFill="1"/>
    <xf numFmtId="0" fontId="1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2" xfId="0" applyFont="1" applyFill="1" applyBorder="1" applyAlignment="1">
      <alignment horizontal="center"/>
    </xf>
    <xf numFmtId="0" fontId="2" fillId="0" borderId="6" xfId="0" applyFont="1" applyBorder="1" applyAlignment="1"/>
    <xf numFmtId="0" fontId="6" fillId="0" borderId="2" xfId="0" applyFont="1" applyFill="1" applyBorder="1" applyAlignment="1">
      <alignment horizontal="center" vertical="center"/>
    </xf>
    <xf numFmtId="0" fontId="14" fillId="0" borderId="0" xfId="1" applyNumberFormat="1" applyFont="1" applyAlignment="1">
      <alignment horizontal="center"/>
    </xf>
    <xf numFmtId="0" fontId="14" fillId="0" borderId="0" xfId="1" applyFont="1" applyFill="1"/>
    <xf numFmtId="0" fontId="14" fillId="0" borderId="0" xfId="1" applyFont="1" applyBorder="1" applyAlignment="1">
      <alignment horizontal="center"/>
    </xf>
    <xf numFmtId="0" fontId="14" fillId="0" borderId="0" xfId="1" applyFont="1"/>
    <xf numFmtId="0" fontId="6" fillId="0" borderId="2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2" xfId="1" applyFont="1" applyBorder="1" applyAlignment="1">
      <alignment horizontal="center" vertical="center"/>
    </xf>
    <xf numFmtId="0" fontId="7" fillId="0" borderId="0" xfId="1" applyFont="1" applyAlignment="1">
      <alignment horizontal="center"/>
    </xf>
    <xf numFmtId="0" fontId="14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1" xfId="1" applyFont="1" applyBorder="1" applyAlignment="1"/>
    <xf numFmtId="0" fontId="3" fillId="0" borderId="3" xfId="1" applyFont="1" applyBorder="1" applyAlignment="1"/>
    <xf numFmtId="0" fontId="3" fillId="0" borderId="4" xfId="1" applyFont="1" applyBorder="1" applyAlignment="1"/>
    <xf numFmtId="0" fontId="6" fillId="0" borderId="2" xfId="0" applyFont="1" applyBorder="1"/>
    <xf numFmtId="0" fontId="10" fillId="0" borderId="2" xfId="0" applyFont="1" applyBorder="1"/>
    <xf numFmtId="164" fontId="6" fillId="2" borderId="2" xfId="0" applyNumberFormat="1" applyFont="1" applyFill="1" applyBorder="1"/>
    <xf numFmtId="164" fontId="6" fillId="0" borderId="2" xfId="0" applyNumberFormat="1" applyFont="1" applyBorder="1"/>
    <xf numFmtId="0" fontId="16" fillId="0" borderId="0" xfId="0" applyFont="1" applyAlignment="1"/>
    <xf numFmtId="0" fontId="6" fillId="2" borderId="2" xfId="0" applyFont="1" applyFill="1" applyBorder="1"/>
    <xf numFmtId="164" fontId="10" fillId="2" borderId="2" xfId="0" applyNumberFormat="1" applyFont="1" applyFill="1" applyBorder="1"/>
    <xf numFmtId="0" fontId="6" fillId="0" borderId="2" xfId="1" applyFont="1" applyBorder="1"/>
    <xf numFmtId="164" fontId="6" fillId="0" borderId="2" xfId="1" applyNumberFormat="1" applyFont="1" applyBorder="1" applyAlignment="1">
      <alignment horizontal="left"/>
    </xf>
    <xf numFmtId="164" fontId="6" fillId="0" borderId="2" xfId="0" applyNumberFormat="1" applyFont="1" applyBorder="1" applyAlignment="1">
      <alignment horizontal="left"/>
    </xf>
    <xf numFmtId="164" fontId="6" fillId="0" borderId="2" xfId="1" applyNumberFormat="1" applyFont="1" applyBorder="1" applyAlignment="1"/>
    <xf numFmtId="164" fontId="6" fillId="0" borderId="2" xfId="0" applyNumberFormat="1" applyFont="1" applyBorder="1" applyAlignment="1"/>
    <xf numFmtId="0" fontId="6" fillId="0" borderId="2" xfId="1" applyFont="1" applyBorder="1" applyAlignment="1">
      <alignment horizontal="left"/>
    </xf>
    <xf numFmtId="0" fontId="6" fillId="0" borderId="2" xfId="0" applyFont="1" applyFill="1" applyBorder="1" applyAlignment="1">
      <alignment horizontal="left" vertical="center"/>
    </xf>
    <xf numFmtId="0" fontId="12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6" fillId="0" borderId="0" xfId="0" applyFont="1" applyAlignment="1">
      <alignment horizontal="left"/>
    </xf>
    <xf numFmtId="0" fontId="17" fillId="0" borderId="0" xfId="0" applyFont="1" applyBorder="1" applyAlignment="1">
      <alignment horizontal="center" wrapText="1"/>
    </xf>
    <xf numFmtId="0" fontId="16" fillId="0" borderId="0" xfId="0" applyFont="1" applyBorder="1"/>
    <xf numFmtId="0" fontId="18" fillId="0" borderId="0" xfId="0" applyFont="1"/>
    <xf numFmtId="0" fontId="19" fillId="0" borderId="0" xfId="1" applyFont="1" applyBorder="1" applyAlignment="1"/>
    <xf numFmtId="0" fontId="18" fillId="0" borderId="0" xfId="0" applyFont="1" applyAlignment="1"/>
    <xf numFmtId="0" fontId="18" fillId="0" borderId="0" xfId="0" applyFont="1" applyBorder="1" applyAlignment="1"/>
    <xf numFmtId="0" fontId="20" fillId="0" borderId="2" xfId="0" applyFont="1" applyBorder="1"/>
    <xf numFmtId="0" fontId="21" fillId="0" borderId="0" xfId="0" applyFont="1" applyBorder="1"/>
    <xf numFmtId="0" fontId="18" fillId="0" borderId="0" xfId="0" applyFont="1" applyBorder="1"/>
    <xf numFmtId="0" fontId="20" fillId="0" borderId="2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22" fillId="0" borderId="2" xfId="0" applyFont="1" applyBorder="1"/>
    <xf numFmtId="16" fontId="6" fillId="0" borderId="2" xfId="0" applyNumberFormat="1" applyFont="1" applyBorder="1" applyAlignment="1">
      <alignment horizontal="left"/>
    </xf>
    <xf numFmtId="164" fontId="6" fillId="2" borderId="2" xfId="0" applyNumberFormat="1" applyFont="1" applyFill="1" applyBorder="1" applyAlignment="1"/>
    <xf numFmtId="0" fontId="6" fillId="0" borderId="5" xfId="1" applyFont="1" applyBorder="1" applyAlignment="1">
      <alignment horizontal="center"/>
    </xf>
    <xf numFmtId="0" fontId="24" fillId="0" borderId="0" xfId="1" applyFont="1" applyBorder="1" applyAlignment="1"/>
    <xf numFmtId="0" fontId="23" fillId="0" borderId="0" xfId="0" applyFont="1" applyAlignment="1"/>
    <xf numFmtId="0" fontId="23" fillId="0" borderId="0" xfId="0" applyFont="1" applyBorder="1" applyAlignment="1"/>
    <xf numFmtId="0" fontId="0" fillId="0" borderId="2" xfId="0" applyBorder="1" applyAlignment="1"/>
    <xf numFmtId="0" fontId="10" fillId="0" borderId="2" xfId="1" applyFont="1" applyBorder="1"/>
    <xf numFmtId="0" fontId="15" fillId="0" borderId="5" xfId="1" applyFont="1" applyBorder="1" applyAlignment="1">
      <alignment horizontal="center"/>
    </xf>
    <xf numFmtId="0" fontId="15" fillId="0" borderId="2" xfId="0" applyFont="1" applyBorder="1"/>
    <xf numFmtId="164" fontId="15" fillId="2" borderId="2" xfId="0" applyNumberFormat="1" applyFont="1" applyFill="1" applyBorder="1"/>
    <xf numFmtId="0" fontId="7" fillId="0" borderId="0" xfId="1" applyFont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1" fillId="0" borderId="0" xfId="1" applyFont="1" applyAlignment="1">
      <alignment horizontal="center"/>
    </xf>
    <xf numFmtId="0" fontId="2" fillId="0" borderId="0" xfId="1" applyFont="1" applyBorder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3" xfId="1" applyNumberFormat="1" applyFont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6"/>
  <sheetViews>
    <sheetView topLeftCell="A31" workbookViewId="0">
      <selection activeCell="F58" sqref="F58"/>
    </sheetView>
  </sheetViews>
  <sheetFormatPr defaultRowHeight="15"/>
  <cols>
    <col min="1" max="1" width="5" customWidth="1"/>
    <col min="2" max="2" width="5.5703125" customWidth="1"/>
    <col min="3" max="3" width="26.28515625" customWidth="1"/>
    <col min="4" max="4" width="7" customWidth="1"/>
    <col min="5" max="5" width="7.140625" customWidth="1"/>
    <col min="6" max="6" width="7.28515625" customWidth="1"/>
    <col min="7" max="8" width="8.140625" customWidth="1"/>
    <col min="9" max="9" width="7.85546875" customWidth="1"/>
    <col min="10" max="10" width="6.85546875" customWidth="1"/>
  </cols>
  <sheetData>
    <row r="1" spans="2:13" ht="20.25">
      <c r="B1" s="145" t="s">
        <v>49</v>
      </c>
      <c r="C1" s="145"/>
      <c r="D1" s="145"/>
      <c r="E1" s="145"/>
      <c r="F1" s="145"/>
      <c r="G1" s="145"/>
      <c r="H1" s="145"/>
      <c r="I1" s="145"/>
      <c r="J1" s="145"/>
      <c r="K1" s="145"/>
    </row>
    <row r="2" spans="2:13" ht="18.75">
      <c r="B2" s="146" t="s">
        <v>50</v>
      </c>
      <c r="C2" s="146"/>
      <c r="D2" s="146"/>
      <c r="E2" s="146"/>
      <c r="F2" s="146"/>
      <c r="G2" s="146"/>
      <c r="H2" s="146"/>
      <c r="I2" s="146"/>
      <c r="J2" s="146"/>
      <c r="K2" s="146"/>
    </row>
    <row r="3" spans="2:13" ht="20.25" customHeight="1">
      <c r="B3" s="147" t="s">
        <v>0</v>
      </c>
      <c r="C3" s="142" t="s">
        <v>1</v>
      </c>
      <c r="D3" s="148" t="s">
        <v>2</v>
      </c>
      <c r="E3" s="147" t="s">
        <v>3</v>
      </c>
      <c r="F3" s="150" t="s">
        <v>4</v>
      </c>
      <c r="G3" s="147" t="s">
        <v>5</v>
      </c>
      <c r="H3" s="150" t="s">
        <v>6</v>
      </c>
      <c r="I3" s="147" t="s">
        <v>5</v>
      </c>
      <c r="J3" s="152" t="s">
        <v>7</v>
      </c>
      <c r="K3" s="54"/>
      <c r="L3" s="49"/>
      <c r="M3" s="49"/>
    </row>
    <row r="4" spans="2:13" ht="15.75">
      <c r="B4" s="143"/>
      <c r="C4" s="143"/>
      <c r="D4" s="149"/>
      <c r="E4" s="143"/>
      <c r="F4" s="151"/>
      <c r="G4" s="143"/>
      <c r="H4" s="151"/>
      <c r="I4" s="143"/>
      <c r="J4" s="153"/>
      <c r="K4" s="55"/>
      <c r="L4" s="49"/>
      <c r="M4" s="49"/>
    </row>
    <row r="5" spans="2:13" ht="15.75">
      <c r="B5" s="144"/>
      <c r="C5" s="143"/>
      <c r="D5" s="149"/>
      <c r="E5" s="143"/>
      <c r="F5" s="151"/>
      <c r="G5" s="143"/>
      <c r="H5" s="151"/>
      <c r="I5" s="143"/>
      <c r="J5" s="142"/>
      <c r="K5" s="56"/>
      <c r="L5" s="49"/>
      <c r="M5" s="49"/>
    </row>
    <row r="6" spans="2:13" s="134" customFormat="1" ht="30" customHeight="1">
      <c r="B6" s="132">
        <v>1</v>
      </c>
      <c r="C6" s="95" t="s">
        <v>73</v>
      </c>
      <c r="D6" s="97">
        <v>43468</v>
      </c>
      <c r="E6" s="95" t="s">
        <v>9</v>
      </c>
      <c r="F6" s="58">
        <v>109</v>
      </c>
      <c r="G6" s="58" t="s">
        <v>10</v>
      </c>
      <c r="H6" s="58">
        <v>18</v>
      </c>
      <c r="I6" s="58" t="s">
        <v>10</v>
      </c>
      <c r="J6" s="58"/>
      <c r="K6" s="133"/>
      <c r="L6" s="49"/>
      <c r="M6" s="49"/>
    </row>
    <row r="7" spans="2:13" s="134" customFormat="1" ht="30" customHeight="1">
      <c r="B7" s="132">
        <v>2</v>
      </c>
      <c r="C7" s="95" t="s">
        <v>139</v>
      </c>
      <c r="D7" s="98">
        <v>43468</v>
      </c>
      <c r="E7" s="95" t="s">
        <v>9</v>
      </c>
      <c r="F7" s="58">
        <v>109</v>
      </c>
      <c r="G7" s="58" t="s">
        <v>10</v>
      </c>
      <c r="H7" s="58">
        <v>20</v>
      </c>
      <c r="I7" s="58" t="s">
        <v>10</v>
      </c>
      <c r="J7" s="58"/>
      <c r="K7" s="133"/>
      <c r="L7" s="49"/>
      <c r="M7" s="49"/>
    </row>
    <row r="8" spans="2:13" s="134" customFormat="1" ht="30" customHeight="1">
      <c r="B8" s="132">
        <v>3</v>
      </c>
      <c r="C8" s="95" t="s">
        <v>126</v>
      </c>
      <c r="D8" s="97">
        <v>43477</v>
      </c>
      <c r="E8" s="95" t="s">
        <v>9</v>
      </c>
      <c r="F8" s="58">
        <v>114</v>
      </c>
      <c r="G8" s="58" t="s">
        <v>10</v>
      </c>
      <c r="H8" s="58">
        <v>24</v>
      </c>
      <c r="I8" s="58" t="s">
        <v>10</v>
      </c>
      <c r="J8" s="58"/>
      <c r="K8" s="133"/>
      <c r="L8" s="49"/>
      <c r="M8" s="49"/>
    </row>
    <row r="9" spans="2:13" s="134" customFormat="1" ht="30" customHeight="1">
      <c r="B9" s="132">
        <v>4</v>
      </c>
      <c r="C9" s="95" t="s">
        <v>70</v>
      </c>
      <c r="D9" s="97">
        <v>43484</v>
      </c>
      <c r="E9" s="95" t="s">
        <v>12</v>
      </c>
      <c r="F9" s="58">
        <v>110</v>
      </c>
      <c r="G9" s="58" t="s">
        <v>10</v>
      </c>
      <c r="H9" s="58">
        <v>17</v>
      </c>
      <c r="I9" s="58" t="s">
        <v>10</v>
      </c>
      <c r="J9" s="58"/>
      <c r="K9" s="133"/>
      <c r="L9" s="135"/>
      <c r="M9" s="135"/>
    </row>
    <row r="10" spans="2:13" s="134" customFormat="1" ht="30" customHeight="1">
      <c r="B10" s="132">
        <v>5</v>
      </c>
      <c r="C10" s="95" t="s">
        <v>125</v>
      </c>
      <c r="D10" s="97">
        <v>43494</v>
      </c>
      <c r="E10" s="95" t="s">
        <v>9</v>
      </c>
      <c r="F10" s="58">
        <v>113</v>
      </c>
      <c r="G10" s="58" t="s">
        <v>10</v>
      </c>
      <c r="H10" s="58">
        <v>19</v>
      </c>
      <c r="I10" s="58" t="s">
        <v>10</v>
      </c>
      <c r="J10" s="58"/>
      <c r="K10" s="133"/>
      <c r="L10" s="49"/>
      <c r="M10" s="49"/>
    </row>
    <row r="11" spans="2:13" s="134" customFormat="1" ht="30" customHeight="1">
      <c r="B11" s="132">
        <v>6</v>
      </c>
      <c r="C11" s="95" t="s">
        <v>134</v>
      </c>
      <c r="D11" s="97">
        <v>43515</v>
      </c>
      <c r="E11" s="95" t="s">
        <v>12</v>
      </c>
      <c r="F11" s="58">
        <v>114</v>
      </c>
      <c r="G11" s="58" t="s">
        <v>10</v>
      </c>
      <c r="H11" s="58">
        <v>22</v>
      </c>
      <c r="I11" s="58" t="s">
        <v>10</v>
      </c>
      <c r="J11" s="58"/>
      <c r="K11" s="133"/>
      <c r="L11" s="49"/>
      <c r="M11" s="49"/>
    </row>
    <row r="12" spans="2:13" s="134" customFormat="1" ht="30" customHeight="1">
      <c r="B12" s="132">
        <v>7</v>
      </c>
      <c r="C12" s="95" t="s">
        <v>132</v>
      </c>
      <c r="D12" s="97">
        <v>43519</v>
      </c>
      <c r="E12" s="95" t="s">
        <v>12</v>
      </c>
      <c r="F12" s="58">
        <v>107</v>
      </c>
      <c r="G12" s="58" t="s">
        <v>10</v>
      </c>
      <c r="H12" s="58">
        <v>24</v>
      </c>
      <c r="I12" s="58" t="s">
        <v>10</v>
      </c>
      <c r="J12" s="58"/>
      <c r="K12" s="133"/>
      <c r="L12" s="135"/>
      <c r="M12" s="135"/>
    </row>
    <row r="13" spans="2:13" s="134" customFormat="1" ht="30" customHeight="1">
      <c r="B13" s="132">
        <v>8</v>
      </c>
      <c r="C13" s="95" t="s">
        <v>124</v>
      </c>
      <c r="D13" s="97">
        <v>43530</v>
      </c>
      <c r="E13" s="95" t="s">
        <v>9</v>
      </c>
      <c r="F13" s="58">
        <v>116</v>
      </c>
      <c r="G13" s="58" t="s">
        <v>10</v>
      </c>
      <c r="H13" s="58">
        <v>28</v>
      </c>
      <c r="I13" s="58" t="s">
        <v>11</v>
      </c>
      <c r="J13" s="58"/>
      <c r="K13" s="133"/>
      <c r="L13" s="49"/>
      <c r="M13" s="49"/>
    </row>
    <row r="14" spans="2:13" s="134" customFormat="1" ht="30" customHeight="1">
      <c r="B14" s="132">
        <v>9</v>
      </c>
      <c r="C14" s="95" t="s">
        <v>75</v>
      </c>
      <c r="D14" s="97">
        <v>43577</v>
      </c>
      <c r="E14" s="95" t="s">
        <v>12</v>
      </c>
      <c r="F14" s="58">
        <v>109</v>
      </c>
      <c r="G14" s="58" t="s">
        <v>10</v>
      </c>
      <c r="H14" s="58">
        <v>23</v>
      </c>
      <c r="I14" s="58" t="s">
        <v>10</v>
      </c>
      <c r="J14" s="58"/>
      <c r="K14" s="133"/>
      <c r="L14" s="135"/>
      <c r="M14" s="135"/>
    </row>
    <row r="15" spans="2:13" s="134" customFormat="1" ht="30" customHeight="1">
      <c r="B15" s="132">
        <v>10</v>
      </c>
      <c r="C15" s="95" t="s">
        <v>91</v>
      </c>
      <c r="D15" s="98">
        <v>43586</v>
      </c>
      <c r="E15" s="95" t="s">
        <v>12</v>
      </c>
      <c r="F15" s="58">
        <v>113</v>
      </c>
      <c r="G15" s="58" t="s">
        <v>10</v>
      </c>
      <c r="H15" s="58">
        <v>20</v>
      </c>
      <c r="I15" s="58" t="s">
        <v>10</v>
      </c>
      <c r="J15" s="58"/>
      <c r="K15" s="133"/>
      <c r="L15" s="135"/>
      <c r="M15" s="135"/>
    </row>
    <row r="16" spans="2:13" s="134" customFormat="1" ht="30" customHeight="1">
      <c r="B16" s="132">
        <v>11</v>
      </c>
      <c r="C16" s="95" t="s">
        <v>133</v>
      </c>
      <c r="D16" s="97">
        <v>43623</v>
      </c>
      <c r="E16" s="95" t="s">
        <v>12</v>
      </c>
      <c r="F16" s="58">
        <v>112</v>
      </c>
      <c r="G16" s="58" t="s">
        <v>10</v>
      </c>
      <c r="H16" s="58">
        <v>23</v>
      </c>
      <c r="I16" s="58" t="s">
        <v>10</v>
      </c>
      <c r="J16" s="58"/>
      <c r="K16" s="133"/>
      <c r="L16" s="49"/>
      <c r="M16" s="49"/>
    </row>
    <row r="17" spans="2:13" s="134" customFormat="1" ht="30" customHeight="1">
      <c r="B17" s="132">
        <v>12</v>
      </c>
      <c r="C17" s="95" t="s">
        <v>74</v>
      </c>
      <c r="D17" s="97">
        <v>43629</v>
      </c>
      <c r="E17" s="95" t="s">
        <v>9</v>
      </c>
      <c r="F17" s="58">
        <v>100</v>
      </c>
      <c r="G17" s="58" t="s">
        <v>10</v>
      </c>
      <c r="H17" s="58">
        <v>16</v>
      </c>
      <c r="I17" s="58" t="s">
        <v>10</v>
      </c>
      <c r="J17" s="58"/>
      <c r="K17" s="133"/>
      <c r="L17" s="135"/>
      <c r="M17" s="135"/>
    </row>
    <row r="18" spans="2:13" s="134" customFormat="1" ht="30" customHeight="1">
      <c r="B18" s="132">
        <v>13</v>
      </c>
      <c r="C18" s="95" t="s">
        <v>140</v>
      </c>
      <c r="D18" s="98">
        <v>43634</v>
      </c>
      <c r="E18" s="95" t="s">
        <v>9</v>
      </c>
      <c r="F18" s="58">
        <v>102</v>
      </c>
      <c r="G18" s="58" t="s">
        <v>10</v>
      </c>
      <c r="H18" s="58">
        <v>16</v>
      </c>
      <c r="I18" s="58" t="s">
        <v>10</v>
      </c>
      <c r="J18" s="58"/>
      <c r="K18" s="133"/>
      <c r="L18" s="49"/>
      <c r="M18" s="49"/>
    </row>
    <row r="19" spans="2:13" s="134" customFormat="1" ht="30" customHeight="1">
      <c r="B19" s="132">
        <v>14</v>
      </c>
      <c r="C19" s="95" t="s">
        <v>142</v>
      </c>
      <c r="D19" s="98">
        <v>43637</v>
      </c>
      <c r="E19" s="95" t="s">
        <v>12</v>
      </c>
      <c r="F19" s="58">
        <v>115</v>
      </c>
      <c r="G19" s="58" t="s">
        <v>10</v>
      </c>
      <c r="H19" s="58">
        <v>20</v>
      </c>
      <c r="I19" s="58" t="s">
        <v>10</v>
      </c>
      <c r="J19" s="58"/>
      <c r="K19" s="133"/>
      <c r="L19" s="135"/>
      <c r="M19" s="135"/>
    </row>
    <row r="20" spans="2:13" s="134" customFormat="1" ht="30" customHeight="1">
      <c r="B20" s="138">
        <v>15</v>
      </c>
      <c r="C20" s="139" t="s">
        <v>287</v>
      </c>
      <c r="D20" s="140">
        <v>45047</v>
      </c>
      <c r="E20" s="139" t="s">
        <v>12</v>
      </c>
      <c r="F20" s="74">
        <v>102</v>
      </c>
      <c r="G20" s="58" t="s">
        <v>10</v>
      </c>
      <c r="H20" s="74">
        <v>14</v>
      </c>
      <c r="I20" s="58" t="s">
        <v>10</v>
      </c>
      <c r="J20" s="58"/>
      <c r="K20" s="133"/>
      <c r="L20" s="49"/>
      <c r="M20" s="49"/>
    </row>
    <row r="21" spans="2:13" s="134" customFormat="1" ht="30" customHeight="1">
      <c r="B21" s="132">
        <v>16</v>
      </c>
      <c r="C21" s="95" t="s">
        <v>136</v>
      </c>
      <c r="D21" s="97">
        <v>43664</v>
      </c>
      <c r="E21" s="95" t="s">
        <v>12</v>
      </c>
      <c r="F21" s="58">
        <v>110</v>
      </c>
      <c r="G21" s="58" t="s">
        <v>10</v>
      </c>
      <c r="H21" s="58">
        <v>22</v>
      </c>
      <c r="I21" s="58" t="s">
        <v>10</v>
      </c>
      <c r="J21" s="58"/>
      <c r="K21" s="133"/>
      <c r="L21" s="49"/>
      <c r="M21" s="49"/>
    </row>
    <row r="22" spans="2:13" s="134" customFormat="1" ht="30" customHeight="1">
      <c r="B22" s="132">
        <v>17</v>
      </c>
      <c r="C22" s="95" t="s">
        <v>135</v>
      </c>
      <c r="D22" s="97">
        <v>43666</v>
      </c>
      <c r="E22" s="95" t="s">
        <v>12</v>
      </c>
      <c r="F22" s="58">
        <v>101</v>
      </c>
      <c r="G22" s="58" t="s">
        <v>10</v>
      </c>
      <c r="H22" s="58">
        <v>15</v>
      </c>
      <c r="I22" s="58" t="s">
        <v>10</v>
      </c>
      <c r="J22" s="58"/>
      <c r="K22" s="133"/>
      <c r="L22" s="49"/>
      <c r="M22" s="49"/>
    </row>
    <row r="23" spans="2:13" s="134" customFormat="1" ht="30" customHeight="1">
      <c r="B23" s="132">
        <v>18</v>
      </c>
      <c r="C23" s="95" t="s">
        <v>143</v>
      </c>
      <c r="D23" s="97">
        <v>43677</v>
      </c>
      <c r="E23" s="95" t="s">
        <v>9</v>
      </c>
      <c r="F23" s="58">
        <v>107</v>
      </c>
      <c r="G23" s="58" t="s">
        <v>10</v>
      </c>
      <c r="H23" s="58">
        <v>16</v>
      </c>
      <c r="I23" s="58" t="s">
        <v>10</v>
      </c>
      <c r="J23" s="58"/>
      <c r="K23" s="133"/>
      <c r="L23" s="135"/>
      <c r="M23" s="135"/>
    </row>
    <row r="24" spans="2:13" s="134" customFormat="1" ht="30" customHeight="1">
      <c r="B24" s="132">
        <v>19</v>
      </c>
      <c r="C24" s="95" t="s">
        <v>141</v>
      </c>
      <c r="D24" s="98">
        <v>43691</v>
      </c>
      <c r="E24" s="95" t="s">
        <v>12</v>
      </c>
      <c r="F24" s="58">
        <v>101</v>
      </c>
      <c r="G24" s="58" t="s">
        <v>10</v>
      </c>
      <c r="H24" s="58">
        <v>15</v>
      </c>
      <c r="I24" s="58" t="s">
        <v>10</v>
      </c>
      <c r="J24" s="58"/>
      <c r="K24" s="133"/>
      <c r="L24" s="135"/>
      <c r="M24" s="135"/>
    </row>
    <row r="25" spans="2:13" s="134" customFormat="1" ht="30" customHeight="1">
      <c r="B25" s="132">
        <v>20</v>
      </c>
      <c r="C25" s="95" t="s">
        <v>68</v>
      </c>
      <c r="D25" s="97">
        <v>43707</v>
      </c>
      <c r="E25" s="95" t="s">
        <v>9</v>
      </c>
      <c r="F25" s="58">
        <v>101</v>
      </c>
      <c r="G25" s="58" t="s">
        <v>10</v>
      </c>
      <c r="H25" s="58">
        <v>17</v>
      </c>
      <c r="I25" s="58" t="s">
        <v>10</v>
      </c>
      <c r="J25" s="58"/>
      <c r="K25" s="133"/>
      <c r="L25" s="49"/>
      <c r="M25" s="49"/>
    </row>
    <row r="26" spans="2:13" s="134" customFormat="1" ht="30" customHeight="1">
      <c r="B26" s="132">
        <v>21</v>
      </c>
      <c r="C26" s="95" t="s">
        <v>128</v>
      </c>
      <c r="D26" s="97">
        <v>43715</v>
      </c>
      <c r="E26" s="95" t="s">
        <v>9</v>
      </c>
      <c r="F26" s="58">
        <v>96</v>
      </c>
      <c r="G26" s="58" t="s">
        <v>10</v>
      </c>
      <c r="H26" s="58">
        <v>14</v>
      </c>
      <c r="I26" s="58" t="s">
        <v>10</v>
      </c>
      <c r="J26" s="58"/>
      <c r="K26" s="133"/>
      <c r="L26" s="49"/>
      <c r="M26" s="49"/>
    </row>
    <row r="27" spans="2:13" s="134" customFormat="1" ht="30" customHeight="1">
      <c r="B27" s="132">
        <v>22</v>
      </c>
      <c r="C27" s="95" t="s">
        <v>122</v>
      </c>
      <c r="D27" s="97">
        <v>43720</v>
      </c>
      <c r="E27" s="95" t="s">
        <v>9</v>
      </c>
      <c r="F27" s="58">
        <v>107</v>
      </c>
      <c r="G27" s="58" t="s">
        <v>10</v>
      </c>
      <c r="H27" s="58">
        <v>17</v>
      </c>
      <c r="I27" s="58" t="s">
        <v>10</v>
      </c>
      <c r="J27" s="58"/>
      <c r="K27" s="133"/>
      <c r="L27" s="49"/>
      <c r="M27" s="49"/>
    </row>
    <row r="28" spans="2:13" s="134" customFormat="1" ht="30" customHeight="1">
      <c r="B28" s="132">
        <v>23</v>
      </c>
      <c r="C28" s="95" t="s">
        <v>130</v>
      </c>
      <c r="D28" s="97">
        <v>43741</v>
      </c>
      <c r="E28" s="95" t="s">
        <v>12</v>
      </c>
      <c r="F28" s="58">
        <v>112</v>
      </c>
      <c r="G28" s="58" t="s">
        <v>10</v>
      </c>
      <c r="H28" s="58">
        <v>25</v>
      </c>
      <c r="I28" s="58" t="s">
        <v>39</v>
      </c>
      <c r="J28" s="58"/>
      <c r="K28" s="133"/>
      <c r="L28" s="49"/>
      <c r="M28" s="49"/>
    </row>
    <row r="29" spans="2:13" s="134" customFormat="1" ht="30" customHeight="1">
      <c r="B29" s="132">
        <v>24</v>
      </c>
      <c r="C29" s="95" t="s">
        <v>72</v>
      </c>
      <c r="D29" s="97">
        <v>43754</v>
      </c>
      <c r="E29" s="95" t="s">
        <v>9</v>
      </c>
      <c r="F29" s="75">
        <v>102</v>
      </c>
      <c r="G29" s="58" t="s">
        <v>10</v>
      </c>
      <c r="H29" s="75">
        <v>19</v>
      </c>
      <c r="I29" s="58" t="s">
        <v>10</v>
      </c>
      <c r="J29" s="75"/>
      <c r="K29" s="133"/>
      <c r="L29" s="49"/>
      <c r="M29" s="49"/>
    </row>
    <row r="30" spans="2:13" s="134" customFormat="1" ht="30" customHeight="1">
      <c r="B30" s="132">
        <v>25</v>
      </c>
      <c r="C30" s="95" t="s">
        <v>77</v>
      </c>
      <c r="D30" s="98">
        <v>43774</v>
      </c>
      <c r="E30" s="95" t="s">
        <v>9</v>
      </c>
      <c r="F30" s="75">
        <v>102</v>
      </c>
      <c r="G30" s="58" t="s">
        <v>10</v>
      </c>
      <c r="H30" s="75">
        <v>16</v>
      </c>
      <c r="I30" s="58" t="s">
        <v>10</v>
      </c>
      <c r="J30" s="75"/>
      <c r="K30" s="133"/>
      <c r="L30" s="49"/>
      <c r="M30" s="49"/>
    </row>
    <row r="31" spans="2:13" s="134" customFormat="1" ht="30" customHeight="1">
      <c r="B31" s="132">
        <v>26</v>
      </c>
      <c r="C31" s="95" t="s">
        <v>129</v>
      </c>
      <c r="D31" s="97">
        <v>43789</v>
      </c>
      <c r="E31" s="95" t="s">
        <v>12</v>
      </c>
      <c r="F31" s="75">
        <v>105</v>
      </c>
      <c r="G31" s="58" t="s">
        <v>10</v>
      </c>
      <c r="H31" s="75">
        <v>17</v>
      </c>
      <c r="I31" s="58" t="s">
        <v>10</v>
      </c>
      <c r="J31" s="75"/>
      <c r="K31" s="133"/>
      <c r="L31" s="49"/>
      <c r="M31" s="49"/>
    </row>
    <row r="32" spans="2:13" s="134" customFormat="1" ht="30" customHeight="1">
      <c r="B32" s="132">
        <v>27</v>
      </c>
      <c r="C32" s="95" t="s">
        <v>138</v>
      </c>
      <c r="D32" s="97">
        <v>43795</v>
      </c>
      <c r="E32" s="95" t="s">
        <v>12</v>
      </c>
      <c r="F32" s="75">
        <v>111</v>
      </c>
      <c r="G32" s="58" t="s">
        <v>10</v>
      </c>
      <c r="H32" s="75">
        <v>23</v>
      </c>
      <c r="I32" s="58" t="s">
        <v>10</v>
      </c>
      <c r="J32" s="75"/>
      <c r="K32" s="133"/>
      <c r="L32" s="135"/>
      <c r="M32" s="135"/>
    </row>
    <row r="33" spans="2:13" s="134" customFormat="1" ht="30" customHeight="1">
      <c r="B33" s="132">
        <v>28</v>
      </c>
      <c r="C33" s="96" t="s">
        <v>123</v>
      </c>
      <c r="D33" s="97">
        <v>43810</v>
      </c>
      <c r="E33" s="95" t="s">
        <v>9</v>
      </c>
      <c r="F33" s="58">
        <v>106</v>
      </c>
      <c r="G33" s="58" t="s">
        <v>10</v>
      </c>
      <c r="H33" s="58">
        <v>21</v>
      </c>
      <c r="I33" s="58" t="s">
        <v>39</v>
      </c>
      <c r="J33" s="58"/>
      <c r="K33" s="133"/>
      <c r="L33" s="49"/>
      <c r="M33" s="49"/>
    </row>
    <row r="34" spans="2:13" s="134" customFormat="1" ht="30" customHeight="1">
      <c r="B34" s="132">
        <v>29</v>
      </c>
      <c r="C34" s="95" t="s">
        <v>63</v>
      </c>
      <c r="D34" s="97">
        <v>43814</v>
      </c>
      <c r="E34" s="95" t="s">
        <v>9</v>
      </c>
      <c r="F34" s="58">
        <v>105</v>
      </c>
      <c r="G34" s="58" t="s">
        <v>10</v>
      </c>
      <c r="H34" s="58">
        <v>20</v>
      </c>
      <c r="I34" s="58" t="s">
        <v>10</v>
      </c>
      <c r="J34" s="58"/>
      <c r="K34" s="133"/>
      <c r="L34" s="135"/>
      <c r="M34" s="135"/>
    </row>
    <row r="35" spans="2:13" s="134" customFormat="1" ht="30" customHeight="1">
      <c r="B35" s="132">
        <v>30</v>
      </c>
      <c r="C35" s="95" t="s">
        <v>137</v>
      </c>
      <c r="D35" s="97">
        <v>43822</v>
      </c>
      <c r="E35" s="95" t="s">
        <v>12</v>
      </c>
      <c r="F35" s="58">
        <v>103</v>
      </c>
      <c r="G35" s="58" t="s">
        <v>10</v>
      </c>
      <c r="H35" s="58">
        <v>17</v>
      </c>
      <c r="I35" s="58" t="s">
        <v>10</v>
      </c>
      <c r="J35" s="58"/>
      <c r="K35" s="133"/>
      <c r="L35" s="49"/>
      <c r="M35" s="49"/>
    </row>
    <row r="36" spans="2:13" s="134" customFormat="1" ht="30" customHeight="1">
      <c r="B36" s="132">
        <v>31</v>
      </c>
      <c r="C36" s="95" t="s">
        <v>127</v>
      </c>
      <c r="D36" s="97">
        <v>43829</v>
      </c>
      <c r="E36" s="95" t="s">
        <v>9</v>
      </c>
      <c r="F36" s="58">
        <v>108</v>
      </c>
      <c r="G36" s="58" t="s">
        <v>10</v>
      </c>
      <c r="H36" s="58">
        <v>21</v>
      </c>
      <c r="I36" s="58" t="s">
        <v>10</v>
      </c>
      <c r="J36" s="58"/>
      <c r="K36" s="133"/>
      <c r="L36" s="49"/>
      <c r="M36" s="49"/>
    </row>
    <row r="37" spans="2:13" ht="15.75">
      <c r="B37" s="36" t="s">
        <v>269</v>
      </c>
      <c r="C37" s="36"/>
      <c r="D37" s="36"/>
      <c r="E37" s="36"/>
      <c r="F37" s="36"/>
      <c r="G37" s="36"/>
      <c r="H37" s="36"/>
      <c r="I37" s="36"/>
      <c r="J37" s="36"/>
      <c r="K37" s="59"/>
    </row>
    <row r="38" spans="2:13" ht="15.75">
      <c r="B38" s="85"/>
      <c r="C38" s="85"/>
      <c r="D38" s="85"/>
      <c r="E38" s="85"/>
      <c r="F38" s="85"/>
      <c r="G38" s="85"/>
      <c r="H38" s="85"/>
      <c r="I38" s="36"/>
      <c r="J38" s="36"/>
      <c r="K38" s="59"/>
    </row>
    <row r="39" spans="2:13" ht="15.75">
      <c r="B39" s="36" t="s">
        <v>28</v>
      </c>
      <c r="C39" s="36"/>
      <c r="D39" s="36"/>
      <c r="E39" s="36"/>
      <c r="F39" s="36"/>
      <c r="G39" s="36"/>
      <c r="H39" s="36"/>
      <c r="I39" s="36"/>
      <c r="J39" s="36"/>
      <c r="K39" s="59"/>
    </row>
    <row r="40" spans="2:13" ht="15.75">
      <c r="B40" s="60"/>
      <c r="C40" s="92" t="s">
        <v>29</v>
      </c>
      <c r="D40" s="35"/>
      <c r="E40" s="37" t="s">
        <v>9</v>
      </c>
      <c r="F40" s="37" t="s">
        <v>12</v>
      </c>
      <c r="G40" s="37" t="s">
        <v>30</v>
      </c>
      <c r="H40" s="37" t="s">
        <v>31</v>
      </c>
      <c r="I40" s="38"/>
      <c r="J40" s="38" t="s">
        <v>32</v>
      </c>
      <c r="K40" s="39"/>
    </row>
    <row r="41" spans="2:13" ht="31.5">
      <c r="B41" s="61"/>
      <c r="C41" s="93"/>
      <c r="D41" s="35" t="s">
        <v>10</v>
      </c>
      <c r="E41" s="35">
        <f>COUNTIFS(E6:E36,"Nam",G6:G36,"BT")</f>
        <v>16</v>
      </c>
      <c r="F41" s="35">
        <f>COUNTIFS($G$6:$G$36,"BT",$E$6:$E$36,"Nữ")</f>
        <v>15</v>
      </c>
      <c r="G41" s="35">
        <f>SUM(E41:F41)</f>
        <v>31</v>
      </c>
      <c r="H41" s="35">
        <f>ROUND((G41/31*100),1)</f>
        <v>100</v>
      </c>
      <c r="I41" s="40"/>
      <c r="J41" s="41" t="s">
        <v>10</v>
      </c>
      <c r="K41" s="42" t="s">
        <v>33</v>
      </c>
    </row>
    <row r="42" spans="2:13" ht="47.25">
      <c r="B42" s="61"/>
      <c r="C42" s="93"/>
      <c r="D42" s="35" t="s">
        <v>34</v>
      </c>
      <c r="E42" s="35">
        <f>COUNTIFS($G$6:$G$36,"TC.N",$E$6:$E$36,"Nam")</f>
        <v>0</v>
      </c>
      <c r="F42" s="35">
        <f>COUNTIFS($G$6:$G$36,"TC.N",$E$6:$E$36,"Nữ")</f>
        <v>0</v>
      </c>
      <c r="G42" s="35">
        <f t="shared" ref="G42:G51" si="0">SUM(E42:F42)</f>
        <v>0</v>
      </c>
      <c r="H42" s="35">
        <f>ROUND((G42/31*100),1)</f>
        <v>0</v>
      </c>
      <c r="I42" s="40"/>
      <c r="J42" s="41" t="s">
        <v>34</v>
      </c>
      <c r="K42" s="42" t="s">
        <v>35</v>
      </c>
    </row>
    <row r="43" spans="2:13" ht="15.75">
      <c r="B43" s="61"/>
      <c r="C43" s="94"/>
      <c r="D43" s="35" t="s">
        <v>22</v>
      </c>
      <c r="E43" s="35">
        <f>COUNTIFS($G$6:$G$36,"TC",$E$6:$E$36,"Nam")</f>
        <v>0</v>
      </c>
      <c r="F43" s="35">
        <f>COUNTIFS($G$6:$G$36,"TC",$E$6:$E$36,"Nữ")</f>
        <v>0</v>
      </c>
      <c r="G43" s="35">
        <f t="shared" si="0"/>
        <v>0</v>
      </c>
      <c r="H43" s="35">
        <f>ROUND((G43/31*100),1)</f>
        <v>0</v>
      </c>
      <c r="I43" s="40"/>
      <c r="J43" s="41" t="s">
        <v>22</v>
      </c>
      <c r="K43" s="42" t="s">
        <v>36</v>
      </c>
    </row>
    <row r="44" spans="2:13" ht="15.75">
      <c r="B44" s="61"/>
      <c r="C44" s="53" t="s">
        <v>30</v>
      </c>
      <c r="D44" s="35"/>
      <c r="E44" s="35">
        <f>SUM(E41:E43)</f>
        <v>16</v>
      </c>
      <c r="F44" s="35">
        <f>SUM(F41:F43)</f>
        <v>15</v>
      </c>
      <c r="G44" s="35">
        <f>SUM(G41:G43)</f>
        <v>31</v>
      </c>
      <c r="H44" s="35">
        <f>SUM(H41:H43)</f>
        <v>100</v>
      </c>
      <c r="I44" s="40"/>
      <c r="J44" s="62" t="s">
        <v>11</v>
      </c>
      <c r="K44" s="42" t="s">
        <v>37</v>
      </c>
    </row>
    <row r="45" spans="2:13" ht="15.75">
      <c r="B45" s="61"/>
      <c r="C45" s="142" t="s">
        <v>38</v>
      </c>
      <c r="D45" s="35" t="s">
        <v>10</v>
      </c>
      <c r="E45" s="35">
        <f>COUNTIFS($I$6:$I$36,"BT",$E$6:$E$36,"Nam")</f>
        <v>14</v>
      </c>
      <c r="F45" s="35">
        <f>COUNTIFS($I$6:$I$36,"BT",$E$6:$E$36,"Nữ")</f>
        <v>14</v>
      </c>
      <c r="G45" s="35">
        <f>SUM(E45:F45)</f>
        <v>28</v>
      </c>
      <c r="H45" s="35">
        <f t="shared" ref="H45:H51" si="1">ROUND((G45/31*100),1)</f>
        <v>90.3</v>
      </c>
      <c r="I45" s="40"/>
      <c r="J45" s="62" t="s">
        <v>39</v>
      </c>
      <c r="K45" s="42" t="s">
        <v>40</v>
      </c>
    </row>
    <row r="46" spans="2:13" ht="47.25">
      <c r="B46" s="61"/>
      <c r="C46" s="143"/>
      <c r="D46" s="35" t="s">
        <v>11</v>
      </c>
      <c r="E46" s="35">
        <f>COUNTIFS($I$6:$I$36,"BP",$E$6:$E$36,"Nam")</f>
        <v>1</v>
      </c>
      <c r="F46" s="35">
        <f>COUNTIFS($I$6:$I$36,"BP",$E$6:$E$36,"Nữ")</f>
        <v>0</v>
      </c>
      <c r="G46" s="35">
        <f t="shared" si="0"/>
        <v>1</v>
      </c>
      <c r="H46" s="35">
        <f t="shared" si="1"/>
        <v>3.2</v>
      </c>
      <c r="I46" s="40"/>
      <c r="J46" s="41" t="s">
        <v>41</v>
      </c>
      <c r="K46" s="42" t="s">
        <v>42</v>
      </c>
    </row>
    <row r="47" spans="2:13" ht="15.75">
      <c r="B47" s="61"/>
      <c r="C47" s="143"/>
      <c r="D47" s="35" t="s">
        <v>39</v>
      </c>
      <c r="E47" s="35">
        <f>COUNTIFS($I$6:$I$36,"Th.C",$E$6:$E$36,"Nam")</f>
        <v>1</v>
      </c>
      <c r="F47" s="35">
        <f>COUNTIFS($I$6:$I$36,"Th.C",$E$6:$E$36,"Nữ")</f>
        <v>1</v>
      </c>
      <c r="G47" s="35">
        <f t="shared" si="0"/>
        <v>2</v>
      </c>
      <c r="H47" s="35">
        <f t="shared" si="1"/>
        <v>6.5</v>
      </c>
      <c r="I47" s="40"/>
      <c r="J47" s="44" t="s">
        <v>23</v>
      </c>
      <c r="K47" s="41" t="s">
        <v>43</v>
      </c>
    </row>
    <row r="48" spans="2:13" ht="15.75">
      <c r="B48" s="61"/>
      <c r="C48" s="143"/>
      <c r="D48" s="35" t="s">
        <v>41</v>
      </c>
      <c r="E48" s="35">
        <f>COUNTIFS($I$6:$I$36,"NC.N",$E$6:$E$36,"Nam")</f>
        <v>0</v>
      </c>
      <c r="F48" s="35">
        <f>COUNTIFS($I$6:$I$33,"NC.N",$E$6:$E$33,"Nữ")</f>
        <v>0</v>
      </c>
      <c r="G48" s="35">
        <f t="shared" si="0"/>
        <v>0</v>
      </c>
      <c r="H48" s="35">
        <f t="shared" si="1"/>
        <v>0</v>
      </c>
      <c r="I48" s="40"/>
      <c r="J48" s="44" t="s">
        <v>44</v>
      </c>
      <c r="K48" s="44" t="s">
        <v>45</v>
      </c>
    </row>
    <row r="49" spans="2:11" ht="47.25">
      <c r="B49" s="61"/>
      <c r="C49" s="143"/>
      <c r="D49" s="35" t="s">
        <v>23</v>
      </c>
      <c r="E49" s="35">
        <f>COUNTIFS($I$6:$I$36,"NC",$E$6:$E$36,"Nam")</f>
        <v>0</v>
      </c>
      <c r="F49" s="35">
        <f>COUNTIFS($I$6:$I$36,"NC",$E$6:$E$36,"Nữ")</f>
        <v>0</v>
      </c>
      <c r="G49" s="35">
        <f>SUM(E49:F49)</f>
        <v>0</v>
      </c>
      <c r="H49" s="35">
        <f t="shared" si="1"/>
        <v>0</v>
      </c>
      <c r="I49" s="40"/>
      <c r="J49" s="63" t="s">
        <v>46</v>
      </c>
      <c r="K49" s="42" t="s">
        <v>47</v>
      </c>
    </row>
    <row r="50" spans="2:11" ht="15.75">
      <c r="B50" s="61"/>
      <c r="C50" s="143"/>
      <c r="D50" s="35" t="s">
        <v>44</v>
      </c>
      <c r="E50" s="35">
        <f>COUNTIFS($I$6:$I$36,"GC",$E$6:$E$36,"Nam")</f>
        <v>0</v>
      </c>
      <c r="F50" s="35">
        <f>COUNTIFS($I$6:$I$33,"GC",$E$6:$E$33,"Nữ")</f>
        <v>0</v>
      </c>
      <c r="G50" s="35">
        <f t="shared" si="0"/>
        <v>0</v>
      </c>
      <c r="H50" s="35">
        <f t="shared" si="1"/>
        <v>0</v>
      </c>
      <c r="I50" s="40"/>
      <c r="J50" s="47"/>
      <c r="K50" s="64"/>
    </row>
    <row r="51" spans="2:11" ht="15.75">
      <c r="B51" s="46"/>
      <c r="C51" s="144"/>
      <c r="D51" s="43" t="s">
        <v>46</v>
      </c>
      <c r="E51" s="35">
        <f>COUNTIFS($I$6:$I$36,"GC.N",$E$6:$E$36,"Nam")</f>
        <v>0</v>
      </c>
      <c r="F51" s="35">
        <f>COUNTIFS($I$6:$I$33,"GC.N",$E$6:$E$33,"Nữ")</f>
        <v>0</v>
      </c>
      <c r="G51" s="35">
        <f t="shared" si="0"/>
        <v>0</v>
      </c>
      <c r="H51" s="35">
        <f t="shared" si="1"/>
        <v>0</v>
      </c>
      <c r="I51" s="40"/>
      <c r="J51" s="47"/>
      <c r="K51" s="64"/>
    </row>
    <row r="52" spans="2:11" ht="15.75">
      <c r="B52" s="46"/>
      <c r="C52" s="53" t="s">
        <v>30</v>
      </c>
      <c r="D52" s="43"/>
      <c r="E52" s="65">
        <f>SUM(E45:E51)</f>
        <v>16</v>
      </c>
      <c r="F52" s="65">
        <f>SUM(F45:F51)</f>
        <v>15</v>
      </c>
      <c r="G52" s="65">
        <f>SUM(G45:G51)</f>
        <v>31</v>
      </c>
      <c r="H52" s="35">
        <f>SUM(H45:H51)</f>
        <v>100</v>
      </c>
      <c r="I52" s="66"/>
      <c r="J52" s="67"/>
      <c r="K52" s="64"/>
    </row>
    <row r="53" spans="2:11" ht="15.75">
      <c r="B53" s="46"/>
      <c r="C53" s="46"/>
      <c r="G53" s="79"/>
      <c r="H53" s="80"/>
      <c r="I53" s="81" t="s">
        <v>291</v>
      </c>
      <c r="J53" s="81"/>
      <c r="K53" s="82"/>
    </row>
    <row r="54" spans="2:11" ht="15.75">
      <c r="B54" s="46"/>
      <c r="C54" s="46"/>
      <c r="G54" s="45"/>
      <c r="H54" s="47"/>
      <c r="I54" s="67" t="s">
        <v>48</v>
      </c>
      <c r="J54" s="67"/>
      <c r="K54" s="46"/>
    </row>
    <row r="55" spans="2:11" ht="15.75">
      <c r="B55" s="46"/>
      <c r="C55" s="46"/>
      <c r="G55" s="141" t="s">
        <v>273</v>
      </c>
      <c r="H55" s="141"/>
      <c r="I55" s="141"/>
      <c r="J55" s="141"/>
      <c r="K55" s="141"/>
    </row>
    <row r="56" spans="2:11" ht="15.75">
      <c r="B56" s="46"/>
      <c r="C56" s="46"/>
      <c r="G56" s="141" t="s">
        <v>274</v>
      </c>
      <c r="H56" s="141"/>
      <c r="I56" s="141"/>
      <c r="J56" s="141"/>
      <c r="K56" s="141"/>
    </row>
  </sheetData>
  <sortState ref="B6:M39">
    <sortCondition ref="D6:D39"/>
  </sortState>
  <mergeCells count="14">
    <mergeCell ref="G55:K55"/>
    <mergeCell ref="G56:K56"/>
    <mergeCell ref="C45:C51"/>
    <mergeCell ref="B1:K1"/>
    <mergeCell ref="B2:K2"/>
    <mergeCell ref="B3:B5"/>
    <mergeCell ref="C3:C5"/>
    <mergeCell ref="D3:D5"/>
    <mergeCell ref="E3:E5"/>
    <mergeCell ref="F3:F5"/>
    <mergeCell ref="G3:G5"/>
    <mergeCell ref="H3:H5"/>
    <mergeCell ref="I3:I5"/>
    <mergeCell ref="J3:J5"/>
  </mergeCells>
  <pageMargins left="0.28000000000000003" right="0.24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56"/>
  <sheetViews>
    <sheetView topLeftCell="A26" workbookViewId="0">
      <selection activeCell="I31" sqref="I31:I36"/>
    </sheetView>
  </sheetViews>
  <sheetFormatPr defaultRowHeight="15"/>
  <cols>
    <col min="1" max="1" width="7" customWidth="1"/>
    <col min="2" max="2" width="6" customWidth="1"/>
    <col min="3" max="3" width="26.28515625" customWidth="1"/>
    <col min="4" max="4" width="6.7109375" customWidth="1"/>
    <col min="5" max="5" width="5.5703125" customWidth="1"/>
    <col min="6" max="6" width="7.5703125" customWidth="1"/>
    <col min="7" max="8" width="7.42578125" customWidth="1"/>
    <col min="9" max="9" width="7.85546875" customWidth="1"/>
    <col min="10" max="10" width="7.42578125" customWidth="1"/>
  </cols>
  <sheetData>
    <row r="1" spans="2:13" ht="20.25">
      <c r="B1" s="145" t="s">
        <v>51</v>
      </c>
      <c r="C1" s="145"/>
      <c r="D1" s="145"/>
      <c r="E1" s="145"/>
      <c r="F1" s="145"/>
      <c r="G1" s="145"/>
      <c r="H1" s="145"/>
      <c r="I1" s="145"/>
      <c r="J1" s="145"/>
      <c r="K1" s="145"/>
    </row>
    <row r="2" spans="2:13" ht="18.75">
      <c r="B2" s="146" t="s">
        <v>52</v>
      </c>
      <c r="C2" s="146"/>
      <c r="D2" s="146"/>
      <c r="E2" s="146"/>
      <c r="F2" s="146"/>
      <c r="G2" s="146"/>
      <c r="H2" s="146"/>
      <c r="I2" s="146"/>
      <c r="J2" s="146"/>
      <c r="K2" s="146"/>
    </row>
    <row r="3" spans="2:13" ht="20.25" customHeight="1">
      <c r="B3" s="147" t="s">
        <v>0</v>
      </c>
      <c r="C3" s="142" t="s">
        <v>1</v>
      </c>
      <c r="D3" s="148" t="s">
        <v>2</v>
      </c>
      <c r="E3" s="147" t="s">
        <v>3</v>
      </c>
      <c r="F3" s="150" t="s">
        <v>4</v>
      </c>
      <c r="G3" s="147" t="s">
        <v>5</v>
      </c>
      <c r="H3" s="150" t="s">
        <v>6</v>
      </c>
      <c r="I3" s="147" t="s">
        <v>5</v>
      </c>
      <c r="J3" s="152" t="s">
        <v>7</v>
      </c>
      <c r="K3" s="54"/>
      <c r="L3" s="49"/>
      <c r="M3" s="49"/>
    </row>
    <row r="4" spans="2:13" ht="15.75">
      <c r="B4" s="143"/>
      <c r="C4" s="143"/>
      <c r="D4" s="149"/>
      <c r="E4" s="143"/>
      <c r="F4" s="151"/>
      <c r="G4" s="143"/>
      <c r="H4" s="151"/>
      <c r="I4" s="143"/>
      <c r="J4" s="153"/>
      <c r="K4" s="55"/>
      <c r="L4" s="49"/>
      <c r="M4" s="49"/>
    </row>
    <row r="5" spans="2:13" ht="15.75">
      <c r="B5" s="144"/>
      <c r="C5" s="143"/>
      <c r="D5" s="149"/>
      <c r="E5" s="143"/>
      <c r="F5" s="151"/>
      <c r="G5" s="143"/>
      <c r="H5" s="151"/>
      <c r="I5" s="143"/>
      <c r="J5" s="142"/>
      <c r="K5" s="56"/>
      <c r="L5" s="49"/>
      <c r="M5" s="49"/>
    </row>
    <row r="6" spans="2:13" s="121" customFormat="1" ht="30" customHeight="1">
      <c r="B6" s="57">
        <v>1</v>
      </c>
      <c r="C6" s="95" t="s">
        <v>163</v>
      </c>
      <c r="D6" s="98">
        <v>43468</v>
      </c>
      <c r="E6" s="95" t="s">
        <v>9</v>
      </c>
      <c r="F6" s="58">
        <v>114</v>
      </c>
      <c r="G6" s="58" t="s">
        <v>10</v>
      </c>
      <c r="H6" s="58">
        <v>20</v>
      </c>
      <c r="I6" s="58" t="s">
        <v>10</v>
      </c>
      <c r="J6" s="58"/>
      <c r="K6" s="120"/>
      <c r="L6" s="52"/>
      <c r="M6" s="52"/>
    </row>
    <row r="7" spans="2:13" s="121" customFormat="1" ht="30" customHeight="1">
      <c r="B7" s="57">
        <v>2</v>
      </c>
      <c r="C7" s="95" t="s">
        <v>120</v>
      </c>
      <c r="D7" s="98">
        <v>43484</v>
      </c>
      <c r="E7" s="95" t="s">
        <v>12</v>
      </c>
      <c r="F7" s="58">
        <v>108</v>
      </c>
      <c r="G7" s="58" t="s">
        <v>10</v>
      </c>
      <c r="H7" s="58">
        <v>27</v>
      </c>
      <c r="I7" s="58" t="s">
        <v>11</v>
      </c>
      <c r="J7" s="58"/>
      <c r="K7" s="120"/>
      <c r="L7" s="122"/>
      <c r="M7" s="122"/>
    </row>
    <row r="8" spans="2:13" s="48" customFormat="1" ht="30" customHeight="1">
      <c r="B8" s="57">
        <v>3</v>
      </c>
      <c r="C8" s="95" t="s">
        <v>160</v>
      </c>
      <c r="D8" s="97">
        <v>43490</v>
      </c>
      <c r="E8" s="95" t="s">
        <v>12</v>
      </c>
      <c r="F8" s="58">
        <v>102</v>
      </c>
      <c r="G8" s="58" t="s">
        <v>10</v>
      </c>
      <c r="H8" s="58">
        <v>14</v>
      </c>
      <c r="I8" s="58" t="s">
        <v>10</v>
      </c>
      <c r="J8" s="58"/>
      <c r="K8" s="36"/>
      <c r="L8" s="49"/>
      <c r="M8" s="49"/>
    </row>
    <row r="9" spans="2:13" s="48" customFormat="1" ht="30" customHeight="1">
      <c r="B9" s="57">
        <v>4</v>
      </c>
      <c r="C9" s="95" t="s">
        <v>67</v>
      </c>
      <c r="D9" s="97">
        <v>43498</v>
      </c>
      <c r="E9" s="95" t="s">
        <v>9</v>
      </c>
      <c r="F9" s="58">
        <v>107</v>
      </c>
      <c r="G9" s="58" t="s">
        <v>10</v>
      </c>
      <c r="H9" s="58">
        <v>17</v>
      </c>
      <c r="I9" s="58" t="s">
        <v>10</v>
      </c>
      <c r="J9" s="58"/>
      <c r="K9" s="36"/>
      <c r="L9" s="50"/>
      <c r="M9" s="50"/>
    </row>
    <row r="10" spans="2:13" s="48" customFormat="1" ht="30" customHeight="1">
      <c r="B10" s="57">
        <v>5</v>
      </c>
      <c r="C10" s="95" t="s">
        <v>155</v>
      </c>
      <c r="D10" s="97">
        <v>43506</v>
      </c>
      <c r="E10" s="95" t="s">
        <v>12</v>
      </c>
      <c r="F10" s="58">
        <v>108</v>
      </c>
      <c r="G10" s="58" t="s">
        <v>10</v>
      </c>
      <c r="H10" s="58">
        <v>16</v>
      </c>
      <c r="I10" s="58" t="s">
        <v>10</v>
      </c>
      <c r="J10" s="58"/>
      <c r="K10" s="36"/>
      <c r="L10" s="50"/>
      <c r="M10" s="50"/>
    </row>
    <row r="11" spans="2:13" s="48" customFormat="1" ht="30" customHeight="1">
      <c r="B11" s="57">
        <v>6</v>
      </c>
      <c r="C11" s="95" t="s">
        <v>154</v>
      </c>
      <c r="D11" s="97">
        <v>43512</v>
      </c>
      <c r="E11" s="95" t="s">
        <v>12</v>
      </c>
      <c r="F11" s="58">
        <v>110</v>
      </c>
      <c r="G11" s="58" t="s">
        <v>10</v>
      </c>
      <c r="H11" s="58">
        <v>19</v>
      </c>
      <c r="I11" s="58" t="s">
        <v>10</v>
      </c>
      <c r="J11" s="58"/>
      <c r="K11" s="36"/>
      <c r="L11" s="49"/>
      <c r="M11" s="49"/>
    </row>
    <row r="12" spans="2:13" s="121" customFormat="1" ht="30" customHeight="1">
      <c r="B12" s="57">
        <v>7</v>
      </c>
      <c r="C12" s="95" t="s">
        <v>148</v>
      </c>
      <c r="D12" s="97">
        <v>43513</v>
      </c>
      <c r="E12" s="95" t="s">
        <v>9</v>
      </c>
      <c r="F12" s="58">
        <v>110</v>
      </c>
      <c r="G12" s="58" t="s">
        <v>10</v>
      </c>
      <c r="H12" s="58">
        <v>21</v>
      </c>
      <c r="I12" s="58" t="s">
        <v>10</v>
      </c>
      <c r="J12" s="58"/>
      <c r="K12" s="120"/>
      <c r="L12" s="52"/>
      <c r="M12" s="52"/>
    </row>
    <row r="13" spans="2:13" s="48" customFormat="1" ht="30" customHeight="1">
      <c r="B13" s="57">
        <v>8</v>
      </c>
      <c r="C13" s="95" t="s">
        <v>79</v>
      </c>
      <c r="D13" s="98">
        <v>43524</v>
      </c>
      <c r="E13" s="95" t="s">
        <v>12</v>
      </c>
      <c r="F13" s="58">
        <v>108</v>
      </c>
      <c r="G13" s="58" t="s">
        <v>10</v>
      </c>
      <c r="H13" s="58">
        <v>18</v>
      </c>
      <c r="I13" s="58" t="s">
        <v>10</v>
      </c>
      <c r="J13" s="136"/>
      <c r="K13" s="36"/>
      <c r="L13" s="74" t="s">
        <v>285</v>
      </c>
      <c r="M13" s="49"/>
    </row>
    <row r="14" spans="2:13" s="121" customFormat="1" ht="30" customHeight="1">
      <c r="B14" s="57">
        <v>9</v>
      </c>
      <c r="C14" s="95" t="s">
        <v>78</v>
      </c>
      <c r="D14" s="97">
        <v>43556</v>
      </c>
      <c r="E14" s="95" t="s">
        <v>12</v>
      </c>
      <c r="F14" s="58">
        <v>110</v>
      </c>
      <c r="G14" s="58" t="s">
        <v>10</v>
      </c>
      <c r="H14" s="58">
        <v>26</v>
      </c>
      <c r="I14" s="58" t="s">
        <v>11</v>
      </c>
      <c r="J14" s="58"/>
      <c r="K14" s="120"/>
      <c r="L14" s="52"/>
      <c r="M14" s="52"/>
    </row>
    <row r="15" spans="2:13" s="121" customFormat="1" ht="30" customHeight="1">
      <c r="B15" s="57">
        <v>10</v>
      </c>
      <c r="C15" s="95" t="s">
        <v>137</v>
      </c>
      <c r="D15" s="97">
        <v>43557</v>
      </c>
      <c r="E15" s="95" t="s">
        <v>12</v>
      </c>
      <c r="F15" s="58">
        <v>113</v>
      </c>
      <c r="G15" s="58" t="s">
        <v>10</v>
      </c>
      <c r="H15" s="58">
        <v>30</v>
      </c>
      <c r="I15" s="58" t="s">
        <v>11</v>
      </c>
      <c r="J15" s="58"/>
      <c r="K15" s="120"/>
      <c r="L15" s="52"/>
      <c r="M15" s="52"/>
    </row>
    <row r="16" spans="2:13" s="48" customFormat="1" ht="30" customHeight="1">
      <c r="B16" s="57">
        <v>11</v>
      </c>
      <c r="C16" s="95" t="s">
        <v>157</v>
      </c>
      <c r="D16" s="97">
        <v>43565</v>
      </c>
      <c r="E16" s="95" t="s">
        <v>12</v>
      </c>
      <c r="F16" s="58">
        <v>99</v>
      </c>
      <c r="G16" s="58" t="s">
        <v>10</v>
      </c>
      <c r="H16" s="58">
        <v>14</v>
      </c>
      <c r="I16" s="58" t="s">
        <v>10</v>
      </c>
      <c r="J16" s="58"/>
      <c r="K16" s="36"/>
      <c r="L16" s="50"/>
      <c r="M16" s="50"/>
    </row>
    <row r="17" spans="2:13" s="48" customFormat="1" ht="30" customHeight="1">
      <c r="B17" s="57">
        <v>12</v>
      </c>
      <c r="C17" s="95" t="s">
        <v>152</v>
      </c>
      <c r="D17" s="97">
        <v>43588</v>
      </c>
      <c r="E17" s="95" t="s">
        <v>9</v>
      </c>
      <c r="F17" s="58">
        <v>109</v>
      </c>
      <c r="G17" s="58" t="s">
        <v>10</v>
      </c>
      <c r="H17" s="58">
        <v>18</v>
      </c>
      <c r="I17" s="58" t="s">
        <v>10</v>
      </c>
      <c r="J17" s="58"/>
      <c r="K17" s="36"/>
      <c r="L17" s="49"/>
      <c r="M17" s="49"/>
    </row>
    <row r="18" spans="2:13" s="48" customFormat="1" ht="30" customHeight="1">
      <c r="B18" s="57">
        <v>13</v>
      </c>
      <c r="C18" s="95" t="s">
        <v>147</v>
      </c>
      <c r="D18" s="97">
        <v>43617</v>
      </c>
      <c r="E18" s="95" t="s">
        <v>9</v>
      </c>
      <c r="F18" s="58">
        <v>107</v>
      </c>
      <c r="G18" s="58" t="s">
        <v>10</v>
      </c>
      <c r="H18" s="58">
        <v>18</v>
      </c>
      <c r="I18" s="58" t="s">
        <v>10</v>
      </c>
      <c r="J18" s="58"/>
      <c r="K18" s="36"/>
      <c r="L18" s="49"/>
      <c r="M18" s="49"/>
    </row>
    <row r="19" spans="2:13" s="48" customFormat="1" ht="30" customHeight="1">
      <c r="B19" s="57">
        <v>14</v>
      </c>
      <c r="C19" s="100" t="s">
        <v>66</v>
      </c>
      <c r="D19" s="97">
        <v>43618</v>
      </c>
      <c r="E19" s="100" t="s">
        <v>9</v>
      </c>
      <c r="F19" s="58">
        <v>99</v>
      </c>
      <c r="G19" s="58" t="s">
        <v>10</v>
      </c>
      <c r="H19" s="58">
        <v>15</v>
      </c>
      <c r="I19" s="58" t="s">
        <v>10</v>
      </c>
      <c r="J19" s="58"/>
      <c r="K19" s="36"/>
      <c r="L19" s="49"/>
      <c r="M19" s="49"/>
    </row>
    <row r="20" spans="2:13" s="48" customFormat="1" ht="30" customHeight="1">
      <c r="B20" s="57">
        <v>15</v>
      </c>
      <c r="C20" s="95" t="s">
        <v>150</v>
      </c>
      <c r="D20" s="97">
        <v>43635</v>
      </c>
      <c r="E20" s="95" t="s">
        <v>9</v>
      </c>
      <c r="F20" s="58">
        <v>110</v>
      </c>
      <c r="G20" s="58" t="s">
        <v>10</v>
      </c>
      <c r="H20" s="58">
        <v>19</v>
      </c>
      <c r="I20" s="58" t="s">
        <v>10</v>
      </c>
      <c r="J20" s="58"/>
      <c r="K20" s="36"/>
      <c r="L20" s="49"/>
      <c r="M20" s="49"/>
    </row>
    <row r="21" spans="2:13" s="48" customFormat="1" ht="30" customHeight="1">
      <c r="B21" s="57">
        <v>16</v>
      </c>
      <c r="C21" s="95" t="s">
        <v>158</v>
      </c>
      <c r="D21" s="97">
        <v>43648</v>
      </c>
      <c r="E21" s="95" t="s">
        <v>12</v>
      </c>
      <c r="F21" s="58">
        <v>98</v>
      </c>
      <c r="G21" s="58" t="s">
        <v>10</v>
      </c>
      <c r="H21" s="58">
        <v>14</v>
      </c>
      <c r="I21" s="58" t="s">
        <v>10</v>
      </c>
      <c r="J21" s="58"/>
      <c r="K21" s="36"/>
      <c r="L21" s="50"/>
      <c r="M21" s="50"/>
    </row>
    <row r="22" spans="2:13" s="48" customFormat="1" ht="30" customHeight="1">
      <c r="B22" s="57">
        <v>17</v>
      </c>
      <c r="C22" s="95" t="s">
        <v>161</v>
      </c>
      <c r="D22" s="98">
        <v>43648</v>
      </c>
      <c r="E22" s="95" t="s">
        <v>9</v>
      </c>
      <c r="F22" s="58">
        <v>106</v>
      </c>
      <c r="G22" s="58" t="s">
        <v>10</v>
      </c>
      <c r="H22" s="58">
        <v>20</v>
      </c>
      <c r="I22" s="58" t="s">
        <v>10</v>
      </c>
      <c r="J22" s="58"/>
      <c r="K22" s="36"/>
      <c r="L22" s="49"/>
      <c r="M22" s="49"/>
    </row>
    <row r="23" spans="2:13" s="48" customFormat="1" ht="30" customHeight="1">
      <c r="B23" s="57">
        <v>18</v>
      </c>
      <c r="C23" s="95" t="s">
        <v>162</v>
      </c>
      <c r="D23" s="98">
        <v>43651</v>
      </c>
      <c r="E23" s="95" t="s">
        <v>9</v>
      </c>
      <c r="F23" s="58">
        <v>116</v>
      </c>
      <c r="G23" s="58" t="s">
        <v>10</v>
      </c>
      <c r="H23" s="58">
        <v>23</v>
      </c>
      <c r="I23" s="58" t="s">
        <v>10</v>
      </c>
      <c r="J23" s="58"/>
      <c r="K23" s="36"/>
      <c r="L23" s="49"/>
      <c r="M23" s="49"/>
    </row>
    <row r="24" spans="2:13" s="48" customFormat="1" ht="30" customHeight="1">
      <c r="B24" s="57">
        <v>19</v>
      </c>
      <c r="C24" s="95" t="s">
        <v>159</v>
      </c>
      <c r="D24" s="97">
        <v>43655</v>
      </c>
      <c r="E24" s="95" t="s">
        <v>12</v>
      </c>
      <c r="F24" s="58">
        <v>102</v>
      </c>
      <c r="G24" s="58" t="s">
        <v>10</v>
      </c>
      <c r="H24" s="58">
        <v>16</v>
      </c>
      <c r="I24" s="58" t="s">
        <v>10</v>
      </c>
      <c r="J24" s="58"/>
      <c r="K24" s="36"/>
      <c r="L24" s="49"/>
      <c r="M24" s="49"/>
    </row>
    <row r="25" spans="2:13" s="48" customFormat="1" ht="30" customHeight="1">
      <c r="B25" s="57">
        <v>20</v>
      </c>
      <c r="C25" s="96" t="s">
        <v>145</v>
      </c>
      <c r="D25" s="101">
        <v>43674</v>
      </c>
      <c r="E25" s="96" t="s">
        <v>9</v>
      </c>
      <c r="F25" s="58">
        <v>101</v>
      </c>
      <c r="G25" s="58" t="s">
        <v>10</v>
      </c>
      <c r="H25" s="58">
        <v>14</v>
      </c>
      <c r="I25" s="58" t="s">
        <v>10</v>
      </c>
      <c r="J25" s="58"/>
      <c r="K25" s="36"/>
      <c r="L25" s="49"/>
      <c r="M25" s="49"/>
    </row>
    <row r="26" spans="2:13" s="48" customFormat="1" ht="30" customHeight="1">
      <c r="B26" s="57">
        <v>21</v>
      </c>
      <c r="C26" s="100" t="s">
        <v>144</v>
      </c>
      <c r="D26" s="97">
        <v>43678</v>
      </c>
      <c r="E26" s="100" t="s">
        <v>9</v>
      </c>
      <c r="F26" s="58">
        <v>106</v>
      </c>
      <c r="G26" s="58" t="s">
        <v>10</v>
      </c>
      <c r="H26" s="58">
        <v>18</v>
      </c>
      <c r="I26" s="58" t="s">
        <v>10</v>
      </c>
      <c r="J26" s="58"/>
      <c r="K26" s="36"/>
      <c r="L26" s="49"/>
      <c r="M26" s="49"/>
    </row>
    <row r="27" spans="2:13" s="48" customFormat="1" ht="30" customHeight="1">
      <c r="B27" s="57">
        <v>22</v>
      </c>
      <c r="C27" s="95" t="s">
        <v>164</v>
      </c>
      <c r="D27" s="98">
        <v>43688</v>
      </c>
      <c r="E27" s="95" t="s">
        <v>12</v>
      </c>
      <c r="F27" s="58">
        <v>112</v>
      </c>
      <c r="G27" s="58" t="s">
        <v>10</v>
      </c>
      <c r="H27" s="58">
        <v>20</v>
      </c>
      <c r="I27" s="58" t="s">
        <v>10</v>
      </c>
      <c r="J27" s="58"/>
      <c r="K27" s="36"/>
      <c r="L27" s="49"/>
      <c r="M27" s="49"/>
    </row>
    <row r="28" spans="2:13" s="48" customFormat="1" ht="30" customHeight="1">
      <c r="B28" s="57">
        <v>23</v>
      </c>
      <c r="C28" s="95" t="s">
        <v>146</v>
      </c>
      <c r="D28" s="97">
        <v>43693</v>
      </c>
      <c r="E28" s="95" t="s">
        <v>9</v>
      </c>
      <c r="F28" s="58">
        <v>106</v>
      </c>
      <c r="G28" s="58" t="s">
        <v>10</v>
      </c>
      <c r="H28" s="58">
        <v>18</v>
      </c>
      <c r="I28" s="58" t="s">
        <v>10</v>
      </c>
      <c r="J28" s="58"/>
      <c r="K28" s="36"/>
      <c r="L28" s="50"/>
      <c r="M28" s="50"/>
    </row>
    <row r="29" spans="2:13" s="48" customFormat="1" ht="30" customHeight="1">
      <c r="B29" s="57">
        <v>24</v>
      </c>
      <c r="C29" s="95" t="s">
        <v>153</v>
      </c>
      <c r="D29" s="97">
        <v>43701</v>
      </c>
      <c r="E29" s="95" t="s">
        <v>12</v>
      </c>
      <c r="F29" s="58">
        <v>103</v>
      </c>
      <c r="G29" s="58" t="s">
        <v>10</v>
      </c>
      <c r="H29" s="58">
        <v>17</v>
      </c>
      <c r="I29" s="58" t="s">
        <v>10</v>
      </c>
      <c r="J29" s="58"/>
      <c r="K29" s="36"/>
      <c r="L29" s="50"/>
      <c r="M29" s="50"/>
    </row>
    <row r="30" spans="2:13" s="121" customFormat="1" ht="30" customHeight="1">
      <c r="B30" s="57">
        <v>25</v>
      </c>
      <c r="C30" s="100" t="s">
        <v>156</v>
      </c>
      <c r="D30" s="97">
        <v>43701</v>
      </c>
      <c r="E30" s="95" t="s">
        <v>12</v>
      </c>
      <c r="F30" s="58">
        <v>110</v>
      </c>
      <c r="G30" s="58" t="s">
        <v>10</v>
      </c>
      <c r="H30" s="58">
        <v>24</v>
      </c>
      <c r="I30" s="58" t="s">
        <v>39</v>
      </c>
      <c r="J30" s="58"/>
      <c r="K30" s="120"/>
      <c r="L30" s="52"/>
      <c r="M30" s="52"/>
    </row>
    <row r="31" spans="2:13" s="48" customFormat="1" ht="30" customHeight="1">
      <c r="B31" s="57">
        <v>26</v>
      </c>
      <c r="C31" s="95" t="s">
        <v>101</v>
      </c>
      <c r="D31" s="98">
        <v>43735</v>
      </c>
      <c r="E31" s="95" t="s">
        <v>9</v>
      </c>
      <c r="F31" s="75">
        <v>106</v>
      </c>
      <c r="G31" s="58" t="s">
        <v>10</v>
      </c>
      <c r="H31" s="75">
        <v>17</v>
      </c>
      <c r="I31" s="58" t="s">
        <v>10</v>
      </c>
      <c r="J31" s="75"/>
      <c r="K31" s="36"/>
      <c r="L31" s="49"/>
      <c r="M31" s="49"/>
    </row>
    <row r="32" spans="2:13" s="48" customFormat="1" ht="30" customHeight="1">
      <c r="B32" s="57">
        <v>27</v>
      </c>
      <c r="C32" s="95" t="s">
        <v>71</v>
      </c>
      <c r="D32" s="97">
        <v>43749</v>
      </c>
      <c r="E32" s="95" t="s">
        <v>9</v>
      </c>
      <c r="F32" s="75">
        <v>108</v>
      </c>
      <c r="G32" s="58" t="s">
        <v>10</v>
      </c>
      <c r="H32" s="75">
        <v>17</v>
      </c>
      <c r="I32" s="58" t="s">
        <v>10</v>
      </c>
      <c r="J32" s="75"/>
      <c r="K32" s="36"/>
      <c r="L32" s="50"/>
      <c r="M32" s="50"/>
    </row>
    <row r="33" spans="2:13" s="48" customFormat="1" ht="30" customHeight="1">
      <c r="B33" s="57">
        <v>28</v>
      </c>
      <c r="C33" s="95" t="s">
        <v>151</v>
      </c>
      <c r="D33" s="97">
        <v>43757</v>
      </c>
      <c r="E33" s="95" t="s">
        <v>9</v>
      </c>
      <c r="F33" s="75">
        <v>109</v>
      </c>
      <c r="G33" s="58" t="s">
        <v>10</v>
      </c>
      <c r="H33" s="75">
        <v>20</v>
      </c>
      <c r="I33" s="58" t="s">
        <v>10</v>
      </c>
      <c r="J33" s="75"/>
      <c r="K33" s="36"/>
      <c r="L33" s="50"/>
      <c r="M33" s="50"/>
    </row>
    <row r="34" spans="2:13" s="48" customFormat="1" ht="30" customHeight="1">
      <c r="B34" s="57">
        <v>29</v>
      </c>
      <c r="C34" s="95" t="s">
        <v>149</v>
      </c>
      <c r="D34" s="97">
        <v>43803</v>
      </c>
      <c r="E34" s="95" t="s">
        <v>9</v>
      </c>
      <c r="F34" s="75">
        <v>110</v>
      </c>
      <c r="G34" s="58" t="s">
        <v>10</v>
      </c>
      <c r="H34" s="75">
        <v>18</v>
      </c>
      <c r="I34" s="58" t="s">
        <v>10</v>
      </c>
      <c r="J34" s="75"/>
      <c r="K34" s="36"/>
      <c r="L34" s="50"/>
      <c r="M34" s="50"/>
    </row>
    <row r="35" spans="2:13" s="48" customFormat="1" ht="30" customHeight="1">
      <c r="B35" s="57">
        <v>30</v>
      </c>
      <c r="C35" s="95" t="s">
        <v>69</v>
      </c>
      <c r="D35" s="97">
        <v>43807</v>
      </c>
      <c r="E35" s="95" t="s">
        <v>12</v>
      </c>
      <c r="F35" s="58">
        <v>94</v>
      </c>
      <c r="G35" s="58" t="s">
        <v>10</v>
      </c>
      <c r="H35" s="58">
        <v>14</v>
      </c>
      <c r="I35" s="58" t="s">
        <v>10</v>
      </c>
      <c r="J35" s="58"/>
      <c r="K35" s="36"/>
      <c r="L35" s="49"/>
      <c r="M35" s="49"/>
    </row>
    <row r="36" spans="2:13" s="48" customFormat="1" ht="30" customHeight="1">
      <c r="B36" s="57">
        <v>31</v>
      </c>
      <c r="C36" s="95" t="s">
        <v>131</v>
      </c>
      <c r="D36" s="97">
        <v>43730</v>
      </c>
      <c r="E36" s="95" t="s">
        <v>12</v>
      </c>
      <c r="F36" s="58">
        <v>98</v>
      </c>
      <c r="G36" s="58" t="s">
        <v>10</v>
      </c>
      <c r="H36" s="58">
        <v>15</v>
      </c>
      <c r="I36" s="58" t="s">
        <v>10</v>
      </c>
      <c r="J36" s="58"/>
      <c r="K36" s="36"/>
      <c r="L36" s="49"/>
      <c r="M36" s="49"/>
    </row>
    <row r="37" spans="2:13" ht="15.75">
      <c r="B37" s="36" t="s">
        <v>286</v>
      </c>
      <c r="C37" s="36"/>
      <c r="D37" s="36"/>
      <c r="E37" s="36"/>
      <c r="F37" s="36"/>
      <c r="G37" s="36"/>
      <c r="H37" s="36"/>
      <c r="I37" s="36"/>
      <c r="J37" s="36"/>
      <c r="K37" s="59"/>
    </row>
    <row r="38" spans="2:13" ht="15.75">
      <c r="B38" s="85"/>
      <c r="C38" s="85"/>
      <c r="D38" s="85"/>
      <c r="E38" s="85"/>
      <c r="F38" s="85"/>
      <c r="G38" s="85"/>
      <c r="H38" s="85"/>
      <c r="I38" s="36"/>
      <c r="J38" s="36"/>
      <c r="K38" s="59"/>
    </row>
    <row r="39" spans="2:13" ht="15.75">
      <c r="B39" s="36" t="s">
        <v>28</v>
      </c>
      <c r="C39" s="36"/>
      <c r="D39" s="36"/>
      <c r="E39" s="36"/>
      <c r="F39" s="36"/>
      <c r="G39" s="36"/>
      <c r="H39" s="36"/>
      <c r="I39" s="36"/>
      <c r="J39" s="36"/>
      <c r="K39" s="59"/>
    </row>
    <row r="40" spans="2:13" ht="15.75">
      <c r="B40" s="60"/>
      <c r="C40" s="92" t="s">
        <v>29</v>
      </c>
      <c r="D40" s="35"/>
      <c r="E40" s="37" t="s">
        <v>9</v>
      </c>
      <c r="F40" s="37" t="s">
        <v>12</v>
      </c>
      <c r="G40" s="37" t="s">
        <v>30</v>
      </c>
      <c r="H40" s="37" t="s">
        <v>31</v>
      </c>
      <c r="I40" s="85"/>
      <c r="J40" s="85" t="s">
        <v>32</v>
      </c>
      <c r="K40" s="39"/>
    </row>
    <row r="41" spans="2:13" ht="31.5">
      <c r="B41" s="61"/>
      <c r="C41" s="93"/>
      <c r="D41" s="35" t="s">
        <v>10</v>
      </c>
      <c r="E41" s="35">
        <f>COUNTIFS(E6:E36,"Nam",G6:G36,"BT")</f>
        <v>16</v>
      </c>
      <c r="F41" s="35">
        <f>COUNTIFS($G$6:$G$36,"BT",$E$6:$E$36,"Nữ")</f>
        <v>15</v>
      </c>
      <c r="G41" s="35">
        <f>SUM(E41:F41)</f>
        <v>31</v>
      </c>
      <c r="H41" s="35">
        <f>ROUND((G41/31*100),1)</f>
        <v>100</v>
      </c>
      <c r="I41" s="40"/>
      <c r="J41" s="41" t="s">
        <v>10</v>
      </c>
      <c r="K41" s="42" t="s">
        <v>33</v>
      </c>
    </row>
    <row r="42" spans="2:13" ht="47.25">
      <c r="B42" s="61"/>
      <c r="C42" s="93"/>
      <c r="D42" s="35" t="s">
        <v>34</v>
      </c>
      <c r="E42" s="35">
        <f>COUNTIFS($G$6:$G$35,"TC.N",$E$6:$E$35,"Nam")</f>
        <v>0</v>
      </c>
      <c r="F42" s="35">
        <f>COUNTIFS($G$6:$G$35,"TC.N",$E$6:$E$35,"Nữ")</f>
        <v>0</v>
      </c>
      <c r="G42" s="35">
        <f t="shared" ref="G42:G51" si="0">SUM(E42:F42)</f>
        <v>0</v>
      </c>
      <c r="H42" s="35">
        <f>ROUND((G42/30*100),1)</f>
        <v>0</v>
      </c>
      <c r="I42" s="40"/>
      <c r="J42" s="41" t="s">
        <v>34</v>
      </c>
      <c r="K42" s="42" t="s">
        <v>35</v>
      </c>
    </row>
    <row r="43" spans="2:13" ht="15.75">
      <c r="B43" s="61"/>
      <c r="C43" s="94"/>
      <c r="D43" s="35" t="s">
        <v>22</v>
      </c>
      <c r="E43" s="35">
        <f>COUNTIFS($G$6:$G$35,"TC",$E$6:$E$35,"Nam")</f>
        <v>0</v>
      </c>
      <c r="F43" s="35">
        <f>COUNTIFS($G$6:$G$35,"TC",$E$6:$E$35,"Nữ")</f>
        <v>0</v>
      </c>
      <c r="G43" s="35">
        <f t="shared" si="0"/>
        <v>0</v>
      </c>
      <c r="H43" s="35">
        <f>ROUND((G43/30*100),1)</f>
        <v>0</v>
      </c>
      <c r="I43" s="40"/>
      <c r="J43" s="41" t="s">
        <v>22</v>
      </c>
      <c r="K43" s="42" t="s">
        <v>36</v>
      </c>
    </row>
    <row r="44" spans="2:13" ht="15.75">
      <c r="B44" s="61"/>
      <c r="C44" s="86" t="s">
        <v>30</v>
      </c>
      <c r="D44" s="35"/>
      <c r="E44" s="35">
        <f>SUM(E41:E43)</f>
        <v>16</v>
      </c>
      <c r="F44" s="35">
        <f>SUM(F41:F43)</f>
        <v>15</v>
      </c>
      <c r="G44" s="35">
        <f>SUM(G41:G43)</f>
        <v>31</v>
      </c>
      <c r="H44" s="35">
        <f>SUM(H41:H43)</f>
        <v>100</v>
      </c>
      <c r="I44" s="40"/>
      <c r="J44" s="62" t="s">
        <v>11</v>
      </c>
      <c r="K44" s="42" t="s">
        <v>37</v>
      </c>
    </row>
    <row r="45" spans="2:13" ht="15.75">
      <c r="B45" s="61"/>
      <c r="C45" s="142" t="s">
        <v>38</v>
      </c>
      <c r="D45" s="35" t="s">
        <v>10</v>
      </c>
      <c r="E45" s="35">
        <f>COUNTIFS($I$6:$I$36,"BT",$E$6:$E$36,"Nam")</f>
        <v>16</v>
      </c>
      <c r="F45" s="35">
        <f>COUNTIFS($I$6:$I$36,"BT",$E$6:$E$36,"Nữ")</f>
        <v>11</v>
      </c>
      <c r="G45" s="35">
        <f>SUM(E45:F45)</f>
        <v>27</v>
      </c>
      <c r="H45" s="35">
        <f>ROUND((G45/31*100),1)</f>
        <v>87.1</v>
      </c>
      <c r="I45" s="40"/>
      <c r="J45" s="62" t="s">
        <v>39</v>
      </c>
      <c r="K45" s="42" t="s">
        <v>40</v>
      </c>
    </row>
    <row r="46" spans="2:13" ht="47.25">
      <c r="B46" s="61"/>
      <c r="C46" s="143"/>
      <c r="D46" s="35" t="s">
        <v>11</v>
      </c>
      <c r="E46" s="35">
        <f>COUNTIFS($I$6:$I$36,"BP",$E$6:$E$36,"Nam")</f>
        <v>0</v>
      </c>
      <c r="F46" s="35">
        <f>COUNTIFS($I$6:$I$36,"BP",$E$6:$E$36,"Nữ")</f>
        <v>3</v>
      </c>
      <c r="G46" s="35">
        <f t="shared" si="0"/>
        <v>3</v>
      </c>
      <c r="H46" s="35">
        <f>ROUND((G46/31*100),1)</f>
        <v>9.6999999999999993</v>
      </c>
      <c r="I46" s="40"/>
      <c r="J46" s="41" t="s">
        <v>41</v>
      </c>
      <c r="K46" s="42" t="s">
        <v>42</v>
      </c>
    </row>
    <row r="47" spans="2:13" ht="15.75">
      <c r="B47" s="61"/>
      <c r="C47" s="143"/>
      <c r="D47" s="35" t="s">
        <v>39</v>
      </c>
      <c r="E47" s="35">
        <f>COUNTIFS($I$6:$I$36,"Th.C",$E$6:$E$36,"Nam")</f>
        <v>0</v>
      </c>
      <c r="F47" s="35">
        <f>COUNTIFS($I$6:$I$27,"Th.C",$E$6:$E$27,"Nữ")</f>
        <v>0</v>
      </c>
      <c r="G47" s="35">
        <f t="shared" si="0"/>
        <v>0</v>
      </c>
      <c r="H47" s="35">
        <f>ROUND((G47/31*100),1)</f>
        <v>0</v>
      </c>
      <c r="I47" s="40"/>
      <c r="J47" s="44" t="s">
        <v>23</v>
      </c>
      <c r="K47" s="41" t="s">
        <v>43</v>
      </c>
    </row>
    <row r="48" spans="2:13" ht="15.75">
      <c r="B48" s="61"/>
      <c r="C48" s="143"/>
      <c r="D48" s="35" t="s">
        <v>41</v>
      </c>
      <c r="E48" s="35">
        <f>COUNTIFS($I$6:$I$35,"NC.N",$E$6:$E$35,"Nam")</f>
        <v>0</v>
      </c>
      <c r="F48" s="35">
        <f>COUNTIFS($I$6:$I$35,"NC.N",$E$6:$E$35,"Nữ")</f>
        <v>0</v>
      </c>
      <c r="G48" s="35">
        <f t="shared" si="0"/>
        <v>0</v>
      </c>
      <c r="H48" s="35">
        <f t="shared" ref="H48:H51" si="1">ROUND((G48/30*100),1)</f>
        <v>0</v>
      </c>
      <c r="I48" s="40"/>
      <c r="J48" s="44" t="s">
        <v>44</v>
      </c>
      <c r="K48" s="44" t="s">
        <v>45</v>
      </c>
    </row>
    <row r="49" spans="2:11" ht="47.25">
      <c r="B49" s="61"/>
      <c r="C49" s="143"/>
      <c r="D49" s="35" t="s">
        <v>23</v>
      </c>
      <c r="E49" s="35">
        <f>COUNTIFS($I$6:$I$35,"NC",$E$6:$E$35,"Nam")</f>
        <v>0</v>
      </c>
      <c r="F49" s="35">
        <f>COUNTIFS($I$6:$I$35,"NC",$E$6:$E$35,"Nữ")</f>
        <v>0</v>
      </c>
      <c r="G49" s="35">
        <f>SUM(E49:F49)</f>
        <v>0</v>
      </c>
      <c r="H49" s="35">
        <f t="shared" si="1"/>
        <v>0</v>
      </c>
      <c r="I49" s="40"/>
      <c r="J49" s="63" t="s">
        <v>46</v>
      </c>
      <c r="K49" s="42" t="s">
        <v>47</v>
      </c>
    </row>
    <row r="50" spans="2:11" ht="15.75">
      <c r="B50" s="61"/>
      <c r="C50" s="143"/>
      <c r="D50" s="35" t="s">
        <v>44</v>
      </c>
      <c r="E50" s="35">
        <f>COUNTIFS($I$6:$I$35,"GC",$E$6:$E$35,"Nam")</f>
        <v>0</v>
      </c>
      <c r="F50" s="35">
        <f>COUNTIFS($I$6:$I$35,"GC",$E$6:$E$35,"Nữ")</f>
        <v>0</v>
      </c>
      <c r="G50" s="35">
        <f t="shared" si="0"/>
        <v>0</v>
      </c>
      <c r="H50" s="35">
        <f t="shared" si="1"/>
        <v>0</v>
      </c>
      <c r="I50" s="40"/>
      <c r="J50" s="47"/>
      <c r="K50" s="64"/>
    </row>
    <row r="51" spans="2:11" ht="15.75">
      <c r="B51" s="46"/>
      <c r="C51" s="144"/>
      <c r="D51" s="43" t="s">
        <v>46</v>
      </c>
      <c r="E51" s="35">
        <f>COUNTIFS($I$6:$I$35,"GC.N",$E$6:$E$35,"Nam")</f>
        <v>0</v>
      </c>
      <c r="F51" s="35">
        <f>COUNTIFS($I$6:$I$35,"GC.N",$E$6:$E$35,"Nữ")</f>
        <v>0</v>
      </c>
      <c r="G51" s="35">
        <f t="shared" si="0"/>
        <v>0</v>
      </c>
      <c r="H51" s="35">
        <f t="shared" si="1"/>
        <v>0</v>
      </c>
      <c r="I51" s="40"/>
      <c r="J51" s="47"/>
      <c r="K51" s="64"/>
    </row>
    <row r="52" spans="2:11" ht="15.75">
      <c r="B52" s="46"/>
      <c r="C52" s="86" t="s">
        <v>30</v>
      </c>
      <c r="D52" s="43"/>
      <c r="E52" s="65">
        <f>SUM(E45:E51)</f>
        <v>16</v>
      </c>
      <c r="F52" s="65">
        <f>SUM(F45:F51)</f>
        <v>14</v>
      </c>
      <c r="G52" s="65">
        <f>SUM(G45:G51)</f>
        <v>30</v>
      </c>
      <c r="H52" s="35">
        <f>SUM(H45:H51)</f>
        <v>96.8</v>
      </c>
      <c r="I52" s="66"/>
      <c r="J52" s="87"/>
      <c r="K52" s="64"/>
    </row>
    <row r="53" spans="2:11" ht="15.75">
      <c r="B53" s="46"/>
      <c r="C53" s="46"/>
      <c r="G53" s="79"/>
      <c r="H53" s="80"/>
      <c r="I53" s="81" t="s">
        <v>271</v>
      </c>
      <c r="J53" s="81"/>
      <c r="K53" s="82"/>
    </row>
    <row r="54" spans="2:11" ht="15.75">
      <c r="B54" s="46"/>
      <c r="C54" s="46"/>
      <c r="G54" s="45"/>
      <c r="H54" s="47"/>
      <c r="I54" s="87" t="s">
        <v>48</v>
      </c>
      <c r="J54" s="87"/>
      <c r="K54" s="46"/>
    </row>
    <row r="55" spans="2:11" ht="15.75">
      <c r="B55" s="46"/>
      <c r="C55" s="46"/>
      <c r="G55" s="141" t="s">
        <v>272</v>
      </c>
      <c r="H55" s="141"/>
      <c r="I55" s="141"/>
      <c r="J55" s="141"/>
      <c r="K55" s="141"/>
    </row>
    <row r="56" spans="2:11" ht="15.75">
      <c r="B56" s="46"/>
      <c r="C56" s="46"/>
      <c r="G56" s="141" t="s">
        <v>55</v>
      </c>
      <c r="H56" s="141"/>
      <c r="I56" s="141"/>
      <c r="J56" s="141"/>
      <c r="K56" s="141"/>
    </row>
  </sheetData>
  <sortState ref="B6:M36">
    <sortCondition ref="D6:D36"/>
  </sortState>
  <mergeCells count="14">
    <mergeCell ref="J3:J5"/>
    <mergeCell ref="C45:C51"/>
    <mergeCell ref="G55:K55"/>
    <mergeCell ref="G56:K56"/>
    <mergeCell ref="B1:K1"/>
    <mergeCell ref="B2:K2"/>
    <mergeCell ref="B3:B5"/>
    <mergeCell ref="C3:C5"/>
    <mergeCell ref="D3:D5"/>
    <mergeCell ref="E3:E5"/>
    <mergeCell ref="F3:F5"/>
    <mergeCell ref="G3:G5"/>
    <mergeCell ref="H3:H5"/>
    <mergeCell ref="I3:I5"/>
  </mergeCells>
  <pageMargins left="0.28000000000000003" right="0.2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58"/>
  <sheetViews>
    <sheetView topLeftCell="A10" zoomScale="107" zoomScaleNormal="107" workbookViewId="0">
      <selection activeCell="H10" sqref="H10"/>
    </sheetView>
  </sheetViews>
  <sheetFormatPr defaultRowHeight="15"/>
  <cols>
    <col min="1" max="1" width="5.7109375" customWidth="1"/>
    <col min="2" max="2" width="5.28515625" customWidth="1"/>
    <col min="3" max="3" width="25.7109375" customWidth="1"/>
    <col min="4" max="4" width="7.42578125" customWidth="1"/>
    <col min="5" max="5" width="6.28515625" customWidth="1"/>
    <col min="6" max="7" width="6.85546875" customWidth="1"/>
    <col min="8" max="9" width="7.5703125" customWidth="1"/>
    <col min="10" max="10" width="7" customWidth="1"/>
    <col min="11" max="11" width="9.7109375" customWidth="1"/>
  </cols>
  <sheetData>
    <row r="1" spans="2:16" ht="20.25">
      <c r="B1" s="161" t="s">
        <v>53</v>
      </c>
      <c r="C1" s="161"/>
      <c r="D1" s="161"/>
      <c r="E1" s="161"/>
      <c r="F1" s="161"/>
      <c r="G1" s="161"/>
      <c r="H1" s="161"/>
      <c r="I1" s="161"/>
      <c r="J1" s="161"/>
      <c r="K1" s="161"/>
      <c r="P1">
        <v>1</v>
      </c>
    </row>
    <row r="2" spans="2:16" ht="18.75">
      <c r="B2" s="154" t="s">
        <v>54</v>
      </c>
      <c r="C2" s="154"/>
      <c r="D2" s="154"/>
      <c r="E2" s="154"/>
      <c r="F2" s="154"/>
      <c r="G2" s="154"/>
      <c r="H2" s="154"/>
      <c r="I2" s="154"/>
      <c r="J2" s="154"/>
      <c r="K2" s="154"/>
    </row>
    <row r="3" spans="2:16" ht="20.25" customHeight="1">
      <c r="B3" s="162" t="s">
        <v>0</v>
      </c>
      <c r="C3" s="162" t="s">
        <v>1</v>
      </c>
      <c r="D3" s="165" t="s">
        <v>2</v>
      </c>
      <c r="E3" s="168" t="s">
        <v>3</v>
      </c>
      <c r="F3" s="169" t="s">
        <v>4</v>
      </c>
      <c r="G3" s="168" t="s">
        <v>5</v>
      </c>
      <c r="H3" s="169" t="s">
        <v>6</v>
      </c>
      <c r="I3" s="168" t="s">
        <v>5</v>
      </c>
      <c r="J3" s="172" t="s">
        <v>7</v>
      </c>
      <c r="K3" s="1"/>
      <c r="L3" s="49"/>
      <c r="M3" s="49"/>
    </row>
    <row r="4" spans="2:16" ht="18.75">
      <c r="B4" s="163"/>
      <c r="C4" s="163"/>
      <c r="D4" s="166"/>
      <c r="E4" s="163"/>
      <c r="F4" s="170"/>
      <c r="G4" s="163"/>
      <c r="H4" s="170"/>
      <c r="I4" s="163"/>
      <c r="J4" s="173"/>
      <c r="K4" s="2"/>
      <c r="L4" s="49"/>
      <c r="M4" s="49"/>
    </row>
    <row r="5" spans="2:16" ht="18">
      <c r="B5" s="164"/>
      <c r="C5" s="164"/>
      <c r="D5" s="167"/>
      <c r="E5" s="164"/>
      <c r="F5" s="171"/>
      <c r="G5" s="164"/>
      <c r="H5" s="171"/>
      <c r="I5" s="164"/>
      <c r="J5" s="173"/>
      <c r="K5" s="3"/>
      <c r="L5" s="52"/>
      <c r="M5" s="49"/>
    </row>
    <row r="6" spans="2:16" s="48" customFormat="1" ht="15" customHeight="1">
      <c r="B6" s="73">
        <v>1</v>
      </c>
      <c r="C6" s="102" t="s">
        <v>112</v>
      </c>
      <c r="D6" s="103">
        <v>43110</v>
      </c>
      <c r="E6" s="107" t="s">
        <v>9</v>
      </c>
      <c r="F6" s="76">
        <v>112</v>
      </c>
      <c r="G6" s="73" t="s">
        <v>10</v>
      </c>
      <c r="H6" s="76">
        <v>17</v>
      </c>
      <c r="I6" s="73" t="s">
        <v>10</v>
      </c>
      <c r="J6" s="129"/>
      <c r="K6" s="5"/>
      <c r="L6" s="52"/>
      <c r="M6" s="49"/>
    </row>
    <row r="7" spans="2:16" s="121" customFormat="1" ht="15" customHeight="1">
      <c r="B7" s="73">
        <v>2</v>
      </c>
      <c r="C7" s="102" t="s">
        <v>8</v>
      </c>
      <c r="D7" s="103">
        <v>43113</v>
      </c>
      <c r="E7" s="107" t="s">
        <v>9</v>
      </c>
      <c r="F7" s="76">
        <v>124</v>
      </c>
      <c r="G7" s="73" t="s">
        <v>10</v>
      </c>
      <c r="H7" s="76">
        <v>29</v>
      </c>
      <c r="I7" s="73" t="s">
        <v>11</v>
      </c>
      <c r="J7" s="129"/>
      <c r="K7" s="5"/>
      <c r="L7" s="52"/>
      <c r="M7" s="52"/>
    </row>
    <row r="8" spans="2:16" s="48" customFormat="1" ht="15" customHeight="1">
      <c r="B8" s="73">
        <v>3</v>
      </c>
      <c r="C8" s="102" t="s">
        <v>100</v>
      </c>
      <c r="D8" s="103">
        <v>43137</v>
      </c>
      <c r="E8" s="107" t="s">
        <v>12</v>
      </c>
      <c r="F8" s="73">
        <v>121</v>
      </c>
      <c r="G8" s="73" t="s">
        <v>10</v>
      </c>
      <c r="H8" s="73">
        <v>22</v>
      </c>
      <c r="I8" s="73" t="s">
        <v>10</v>
      </c>
      <c r="J8" s="129"/>
      <c r="K8" s="5"/>
      <c r="L8" s="52"/>
      <c r="M8" s="50"/>
    </row>
    <row r="9" spans="2:16" s="48" customFormat="1" ht="15" customHeight="1">
      <c r="B9" s="73">
        <v>4</v>
      </c>
      <c r="C9" s="102" t="s">
        <v>90</v>
      </c>
      <c r="D9" s="103">
        <v>43176</v>
      </c>
      <c r="E9" s="107" t="s">
        <v>12</v>
      </c>
      <c r="F9" s="76">
        <v>117</v>
      </c>
      <c r="G9" s="73" t="s">
        <v>10</v>
      </c>
      <c r="H9" s="76">
        <v>20</v>
      </c>
      <c r="I9" s="73" t="s">
        <v>10</v>
      </c>
      <c r="J9" s="129"/>
      <c r="K9" s="5"/>
      <c r="L9" s="52"/>
      <c r="M9" s="49"/>
    </row>
    <row r="10" spans="2:16" s="121" customFormat="1" ht="15" customHeight="1">
      <c r="B10" s="73">
        <v>5</v>
      </c>
      <c r="C10" s="102" t="s">
        <v>165</v>
      </c>
      <c r="D10" s="103">
        <v>43182</v>
      </c>
      <c r="E10" s="107" t="s">
        <v>9</v>
      </c>
      <c r="F10" s="76">
        <v>122</v>
      </c>
      <c r="G10" s="73" t="s">
        <v>10</v>
      </c>
      <c r="H10" s="76">
        <v>34</v>
      </c>
      <c r="I10" s="73" t="s">
        <v>11</v>
      </c>
      <c r="J10" s="129"/>
      <c r="K10" s="5"/>
      <c r="L10" s="52"/>
      <c r="M10" s="52"/>
    </row>
    <row r="11" spans="2:16" s="121" customFormat="1" ht="18" customHeight="1">
      <c r="B11" s="73">
        <v>6</v>
      </c>
      <c r="C11" s="95" t="s">
        <v>175</v>
      </c>
      <c r="D11" s="104">
        <v>43217</v>
      </c>
      <c r="E11" s="83" t="s">
        <v>9</v>
      </c>
      <c r="F11" s="76">
        <v>118</v>
      </c>
      <c r="G11" s="73" t="s">
        <v>10</v>
      </c>
      <c r="H11" s="76">
        <v>28</v>
      </c>
      <c r="I11" s="73" t="s">
        <v>11</v>
      </c>
      <c r="J11" s="129"/>
      <c r="K11" s="5"/>
      <c r="L11" s="52"/>
      <c r="M11" s="125"/>
    </row>
    <row r="12" spans="2:16" s="48" customFormat="1" ht="15" customHeight="1">
      <c r="B12" s="73">
        <v>7</v>
      </c>
      <c r="C12" s="95" t="s">
        <v>174</v>
      </c>
      <c r="D12" s="104">
        <v>43223</v>
      </c>
      <c r="E12" s="83" t="s">
        <v>9</v>
      </c>
      <c r="F12" s="78">
        <v>110</v>
      </c>
      <c r="G12" s="73" t="s">
        <v>10</v>
      </c>
      <c r="H12" s="76">
        <v>17</v>
      </c>
      <c r="I12" s="73" t="s">
        <v>10</v>
      </c>
      <c r="J12" s="129"/>
      <c r="K12" s="5"/>
      <c r="L12" s="52"/>
      <c r="M12" s="49"/>
    </row>
    <row r="13" spans="2:16" s="48" customFormat="1" ht="15" customHeight="1">
      <c r="B13" s="73">
        <v>8</v>
      </c>
      <c r="C13" s="137" t="s">
        <v>92</v>
      </c>
      <c r="D13" s="103">
        <v>43227</v>
      </c>
      <c r="E13" s="107" t="s">
        <v>12</v>
      </c>
      <c r="F13" s="78">
        <v>111</v>
      </c>
      <c r="G13" s="73" t="s">
        <v>10</v>
      </c>
      <c r="H13" s="76">
        <v>20</v>
      </c>
      <c r="I13" s="73" t="s">
        <v>10</v>
      </c>
      <c r="J13" s="129"/>
      <c r="K13" s="5"/>
      <c r="L13" s="52"/>
      <c r="M13" s="49"/>
    </row>
    <row r="14" spans="2:16" s="48" customFormat="1" ht="15" customHeight="1">
      <c r="B14" s="73">
        <v>9</v>
      </c>
      <c r="C14" s="95" t="s">
        <v>170</v>
      </c>
      <c r="D14" s="104">
        <v>43255</v>
      </c>
      <c r="E14" s="83" t="s">
        <v>12</v>
      </c>
      <c r="F14" s="76">
        <v>112</v>
      </c>
      <c r="G14" s="73" t="s">
        <v>10</v>
      </c>
      <c r="H14" s="76">
        <v>21</v>
      </c>
      <c r="I14" s="73" t="s">
        <v>10</v>
      </c>
      <c r="J14" s="129"/>
      <c r="K14" s="5"/>
      <c r="L14" s="52"/>
      <c r="M14" s="51"/>
    </row>
    <row r="15" spans="2:16" s="121" customFormat="1" ht="15" customHeight="1">
      <c r="B15" s="73">
        <v>10</v>
      </c>
      <c r="C15" s="96" t="s">
        <v>169</v>
      </c>
      <c r="D15" s="104">
        <v>43258</v>
      </c>
      <c r="E15" s="83" t="s">
        <v>9</v>
      </c>
      <c r="F15" s="76">
        <v>117</v>
      </c>
      <c r="G15" s="73" t="s">
        <v>10</v>
      </c>
      <c r="H15" s="76">
        <v>32</v>
      </c>
      <c r="I15" s="73" t="s">
        <v>11</v>
      </c>
      <c r="J15" s="129"/>
      <c r="K15" s="5"/>
      <c r="L15" s="52"/>
      <c r="M15" s="52"/>
    </row>
    <row r="16" spans="2:16" s="48" customFormat="1" ht="15" customHeight="1">
      <c r="B16" s="73">
        <v>11</v>
      </c>
      <c r="C16" s="102" t="s">
        <v>110</v>
      </c>
      <c r="D16" s="103">
        <v>43268</v>
      </c>
      <c r="E16" s="107" t="s">
        <v>9</v>
      </c>
      <c r="F16" s="76">
        <v>113</v>
      </c>
      <c r="G16" s="73" t="s">
        <v>10</v>
      </c>
      <c r="H16" s="76">
        <v>18</v>
      </c>
      <c r="I16" s="73" t="s">
        <v>10</v>
      </c>
      <c r="J16" s="129"/>
      <c r="K16" s="5"/>
      <c r="L16" s="52"/>
      <c r="M16" s="49"/>
    </row>
    <row r="17" spans="2:13" s="48" customFormat="1" ht="15" customHeight="1">
      <c r="B17" s="73">
        <v>12</v>
      </c>
      <c r="C17" s="102" t="s">
        <v>80</v>
      </c>
      <c r="D17" s="103">
        <v>43283</v>
      </c>
      <c r="E17" s="107" t="s">
        <v>9</v>
      </c>
      <c r="F17" s="78">
        <v>112</v>
      </c>
      <c r="G17" s="73" t="s">
        <v>10</v>
      </c>
      <c r="H17" s="76">
        <v>20</v>
      </c>
      <c r="I17" s="73" t="s">
        <v>10</v>
      </c>
      <c r="J17" s="129"/>
      <c r="K17" s="5"/>
      <c r="L17" s="52"/>
      <c r="M17" s="49"/>
    </row>
    <row r="18" spans="2:13" s="48" customFormat="1" ht="15" customHeight="1">
      <c r="B18" s="73">
        <v>13</v>
      </c>
      <c r="C18" s="102" t="s">
        <v>19</v>
      </c>
      <c r="D18" s="103">
        <v>43291</v>
      </c>
      <c r="E18" s="107" t="s">
        <v>12</v>
      </c>
      <c r="F18" s="76">
        <v>122</v>
      </c>
      <c r="G18" s="73" t="s">
        <v>10</v>
      </c>
      <c r="H18" s="76">
        <v>22</v>
      </c>
      <c r="I18" s="73" t="s">
        <v>10</v>
      </c>
      <c r="J18" s="129"/>
      <c r="K18" s="5"/>
      <c r="L18" s="52"/>
      <c r="M18" s="51"/>
    </row>
    <row r="19" spans="2:13" s="48" customFormat="1" ht="15" customHeight="1">
      <c r="B19" s="73">
        <v>14</v>
      </c>
      <c r="C19" s="102" t="s">
        <v>108</v>
      </c>
      <c r="D19" s="103">
        <v>43304</v>
      </c>
      <c r="E19" s="107" t="s">
        <v>12</v>
      </c>
      <c r="F19" s="76">
        <v>114</v>
      </c>
      <c r="G19" s="73" t="s">
        <v>10</v>
      </c>
      <c r="H19" s="76">
        <v>21</v>
      </c>
      <c r="I19" s="73" t="s">
        <v>10</v>
      </c>
      <c r="J19" s="129"/>
      <c r="K19" s="5"/>
      <c r="L19" s="52"/>
      <c r="M19" s="49"/>
    </row>
    <row r="20" spans="2:13" s="48" customFormat="1" ht="15" customHeight="1">
      <c r="B20" s="73">
        <v>15</v>
      </c>
      <c r="C20" s="102" t="s">
        <v>87</v>
      </c>
      <c r="D20" s="103">
        <v>43318</v>
      </c>
      <c r="E20" s="107" t="s">
        <v>12</v>
      </c>
      <c r="F20" s="76">
        <v>107</v>
      </c>
      <c r="G20" s="73" t="s">
        <v>10</v>
      </c>
      <c r="H20" s="76">
        <v>17</v>
      </c>
      <c r="I20" s="73" t="s">
        <v>10</v>
      </c>
      <c r="J20" s="129"/>
      <c r="K20" s="5"/>
      <c r="L20" s="52"/>
      <c r="M20" s="49"/>
    </row>
    <row r="21" spans="2:13" s="48" customFormat="1" ht="15" customHeight="1">
      <c r="B21" s="73">
        <v>16</v>
      </c>
      <c r="C21" s="95" t="s">
        <v>173</v>
      </c>
      <c r="D21" s="104">
        <v>43322</v>
      </c>
      <c r="E21" s="83" t="s">
        <v>9</v>
      </c>
      <c r="F21" s="76">
        <v>113</v>
      </c>
      <c r="G21" s="73" t="s">
        <v>10</v>
      </c>
      <c r="H21" s="76">
        <v>20</v>
      </c>
      <c r="I21" s="73" t="s">
        <v>10</v>
      </c>
      <c r="J21" s="129"/>
      <c r="K21" s="5"/>
      <c r="L21" s="52"/>
      <c r="M21" s="49"/>
    </row>
    <row r="22" spans="2:13" s="48" customFormat="1" ht="15" customHeight="1">
      <c r="B22" s="73">
        <v>17</v>
      </c>
      <c r="C22" s="95" t="s">
        <v>171</v>
      </c>
      <c r="D22" s="104">
        <v>43339</v>
      </c>
      <c r="E22" s="83" t="s">
        <v>12</v>
      </c>
      <c r="F22" s="78">
        <v>109</v>
      </c>
      <c r="G22" s="73" t="s">
        <v>10</v>
      </c>
      <c r="H22" s="76">
        <v>20</v>
      </c>
      <c r="I22" s="73" t="s">
        <v>10</v>
      </c>
      <c r="J22" s="129"/>
      <c r="K22" s="5"/>
      <c r="L22" s="52"/>
      <c r="M22" s="49"/>
    </row>
    <row r="23" spans="2:13" s="48" customFormat="1" ht="15" customHeight="1">
      <c r="B23" s="73">
        <v>18</v>
      </c>
      <c r="C23" s="102" t="s">
        <v>20</v>
      </c>
      <c r="D23" s="103">
        <v>43343</v>
      </c>
      <c r="E23" s="107" t="s">
        <v>9</v>
      </c>
      <c r="F23" s="76">
        <v>110</v>
      </c>
      <c r="G23" s="73" t="s">
        <v>10</v>
      </c>
      <c r="H23" s="76">
        <v>17</v>
      </c>
      <c r="I23" s="73" t="s">
        <v>10</v>
      </c>
      <c r="J23" s="129"/>
      <c r="K23" s="5"/>
      <c r="L23" s="52"/>
      <c r="M23" s="49"/>
    </row>
    <row r="24" spans="2:13" s="121" customFormat="1" ht="15" customHeight="1">
      <c r="B24" s="73">
        <v>19</v>
      </c>
      <c r="C24" s="102" t="s">
        <v>21</v>
      </c>
      <c r="D24" s="103">
        <v>43343</v>
      </c>
      <c r="E24" s="107" t="s">
        <v>12</v>
      </c>
      <c r="F24" s="76">
        <v>106</v>
      </c>
      <c r="G24" s="73" t="s">
        <v>10</v>
      </c>
      <c r="H24" s="76">
        <v>15</v>
      </c>
      <c r="I24" s="73" t="s">
        <v>10</v>
      </c>
      <c r="J24" s="129"/>
      <c r="K24" s="5"/>
      <c r="L24" s="52"/>
      <c r="M24" s="52"/>
    </row>
    <row r="25" spans="2:13" s="121" customFormat="1" ht="15" customHeight="1">
      <c r="B25" s="73">
        <v>20</v>
      </c>
      <c r="C25" s="102" t="s">
        <v>280</v>
      </c>
      <c r="D25" s="103">
        <v>43342</v>
      </c>
      <c r="E25" s="107" t="s">
        <v>12</v>
      </c>
      <c r="F25" s="78">
        <v>112</v>
      </c>
      <c r="G25" s="73" t="s">
        <v>10</v>
      </c>
      <c r="H25" s="76">
        <v>19</v>
      </c>
      <c r="I25" s="73" t="s">
        <v>10</v>
      </c>
      <c r="J25" s="129"/>
      <c r="K25" s="5"/>
      <c r="L25" s="52"/>
      <c r="M25" s="52"/>
    </row>
    <row r="26" spans="2:13" s="48" customFormat="1" ht="15" customHeight="1">
      <c r="B26" s="73">
        <v>21</v>
      </c>
      <c r="C26" s="102" t="s">
        <v>93</v>
      </c>
      <c r="D26" s="103">
        <v>43348</v>
      </c>
      <c r="E26" s="107" t="s">
        <v>12</v>
      </c>
      <c r="F26" s="78">
        <v>108</v>
      </c>
      <c r="G26" s="73" t="s">
        <v>10</v>
      </c>
      <c r="H26" s="76">
        <v>17</v>
      </c>
      <c r="I26" s="73" t="s">
        <v>10</v>
      </c>
      <c r="J26" s="129"/>
      <c r="K26" s="5"/>
      <c r="L26" s="52"/>
      <c r="M26" s="49"/>
    </row>
    <row r="27" spans="2:13" s="48" customFormat="1" ht="15" customHeight="1">
      <c r="B27" s="73">
        <v>22</v>
      </c>
      <c r="C27" s="95" t="s">
        <v>265</v>
      </c>
      <c r="D27" s="104">
        <v>43381</v>
      </c>
      <c r="E27" s="83" t="s">
        <v>9</v>
      </c>
      <c r="F27" s="76">
        <v>103</v>
      </c>
      <c r="G27" s="73" t="s">
        <v>10</v>
      </c>
      <c r="H27" s="76">
        <v>17</v>
      </c>
      <c r="I27" s="73" t="s">
        <v>10</v>
      </c>
      <c r="J27" s="129"/>
      <c r="K27" s="5"/>
      <c r="L27" s="52"/>
      <c r="M27" s="51"/>
    </row>
    <row r="28" spans="2:13" s="48" customFormat="1" ht="15" customHeight="1">
      <c r="B28" s="73">
        <v>23</v>
      </c>
      <c r="C28" s="102" t="s">
        <v>166</v>
      </c>
      <c r="D28" s="103">
        <v>43383</v>
      </c>
      <c r="E28" s="107" t="s">
        <v>9</v>
      </c>
      <c r="F28" s="76">
        <v>103</v>
      </c>
      <c r="G28" s="73" t="s">
        <v>10</v>
      </c>
      <c r="H28" s="76">
        <v>15</v>
      </c>
      <c r="I28" s="73" t="s">
        <v>10</v>
      </c>
      <c r="J28" s="129"/>
      <c r="K28" s="5"/>
      <c r="L28" s="52"/>
      <c r="M28" s="51"/>
    </row>
    <row r="29" spans="2:13" s="48" customFormat="1" ht="15" customHeight="1">
      <c r="B29" s="73">
        <v>24</v>
      </c>
      <c r="C29" s="102" t="s">
        <v>168</v>
      </c>
      <c r="D29" s="103">
        <v>43394</v>
      </c>
      <c r="E29" s="107" t="s">
        <v>12</v>
      </c>
      <c r="F29" s="76">
        <v>109</v>
      </c>
      <c r="G29" s="73" t="s">
        <v>10</v>
      </c>
      <c r="H29" s="76">
        <v>18</v>
      </c>
      <c r="I29" s="73" t="s">
        <v>10</v>
      </c>
      <c r="J29" s="129"/>
      <c r="K29" s="5"/>
      <c r="L29" s="52"/>
      <c r="M29" s="49"/>
    </row>
    <row r="30" spans="2:13" s="48" customFormat="1" ht="15" customHeight="1">
      <c r="B30" s="73">
        <v>25</v>
      </c>
      <c r="C30" s="102" t="s">
        <v>101</v>
      </c>
      <c r="D30" s="103">
        <v>43410</v>
      </c>
      <c r="E30" s="107" t="s">
        <v>9</v>
      </c>
      <c r="F30" s="76">
        <v>110</v>
      </c>
      <c r="G30" s="73" t="s">
        <v>10</v>
      </c>
      <c r="H30" s="76">
        <v>18</v>
      </c>
      <c r="I30" s="73" t="s">
        <v>10</v>
      </c>
      <c r="J30" s="129"/>
      <c r="K30" s="5"/>
      <c r="L30" s="52"/>
      <c r="M30" s="51"/>
    </row>
    <row r="31" spans="2:13" s="121" customFormat="1" ht="15" customHeight="1">
      <c r="B31" s="73">
        <v>26</v>
      </c>
      <c r="C31" s="102" t="s">
        <v>106</v>
      </c>
      <c r="D31" s="103">
        <v>43421</v>
      </c>
      <c r="E31" s="107" t="s">
        <v>12</v>
      </c>
      <c r="F31" s="76">
        <v>114</v>
      </c>
      <c r="G31" s="73" t="s">
        <v>10</v>
      </c>
      <c r="H31" s="76">
        <v>17</v>
      </c>
      <c r="I31" s="73" t="s">
        <v>10</v>
      </c>
      <c r="J31" s="129"/>
      <c r="K31" s="5"/>
      <c r="L31" s="52"/>
      <c r="M31" s="125"/>
    </row>
    <row r="32" spans="2:13" s="48" customFormat="1" ht="15" customHeight="1">
      <c r="B32" s="73">
        <v>27</v>
      </c>
      <c r="C32" s="102" t="s">
        <v>118</v>
      </c>
      <c r="D32" s="103">
        <v>43421</v>
      </c>
      <c r="E32" s="107" t="s">
        <v>9</v>
      </c>
      <c r="F32" s="76">
        <v>109</v>
      </c>
      <c r="G32" s="73" t="s">
        <v>10</v>
      </c>
      <c r="H32" s="76">
        <v>20</v>
      </c>
      <c r="I32" s="73" t="s">
        <v>10</v>
      </c>
      <c r="J32" s="129"/>
      <c r="K32" s="5"/>
      <c r="L32" s="52"/>
      <c r="M32" s="51"/>
    </row>
    <row r="33" spans="2:13" s="48" customFormat="1" ht="15" customHeight="1">
      <c r="B33" s="73">
        <v>28</v>
      </c>
      <c r="C33" s="95" t="s">
        <v>76</v>
      </c>
      <c r="D33" s="104">
        <v>43428</v>
      </c>
      <c r="E33" s="83" t="s">
        <v>12</v>
      </c>
      <c r="F33" s="76">
        <v>103</v>
      </c>
      <c r="G33" s="73" t="s">
        <v>10</v>
      </c>
      <c r="H33" s="76">
        <v>15</v>
      </c>
      <c r="I33" s="73" t="s">
        <v>10</v>
      </c>
      <c r="J33" s="129"/>
      <c r="K33" s="5"/>
      <c r="L33" s="52"/>
      <c r="M33" s="49"/>
    </row>
    <row r="34" spans="2:13" ht="15" customHeight="1">
      <c r="B34" s="73">
        <v>29</v>
      </c>
      <c r="C34" s="102" t="s">
        <v>81</v>
      </c>
      <c r="D34" s="103">
        <v>43430</v>
      </c>
      <c r="E34" s="107" t="s">
        <v>9</v>
      </c>
      <c r="F34" s="78">
        <v>108</v>
      </c>
      <c r="G34" s="73" t="s">
        <v>10</v>
      </c>
      <c r="H34" s="76">
        <v>16</v>
      </c>
      <c r="I34" s="73" t="s">
        <v>10</v>
      </c>
      <c r="J34" s="129"/>
      <c r="K34" s="5"/>
      <c r="L34" s="52"/>
      <c r="M34" s="49"/>
    </row>
    <row r="35" spans="2:13" s="119" customFormat="1" ht="15" customHeight="1">
      <c r="B35" s="73">
        <v>30</v>
      </c>
      <c r="C35" s="102" t="s">
        <v>115</v>
      </c>
      <c r="D35" s="103">
        <v>43450</v>
      </c>
      <c r="E35" s="107" t="s">
        <v>9</v>
      </c>
      <c r="F35" s="76">
        <v>116</v>
      </c>
      <c r="G35" s="73" t="s">
        <v>10</v>
      </c>
      <c r="H35" s="76">
        <v>26</v>
      </c>
      <c r="I35" s="73" t="s">
        <v>39</v>
      </c>
      <c r="J35" s="129"/>
      <c r="K35" s="5"/>
      <c r="L35" s="52"/>
      <c r="M35" s="125"/>
    </row>
    <row r="36" spans="2:13" ht="15" customHeight="1">
      <c r="B36" s="73">
        <v>31</v>
      </c>
      <c r="C36" s="102" t="s">
        <v>167</v>
      </c>
      <c r="D36" s="103">
        <v>43453</v>
      </c>
      <c r="E36" s="107" t="s">
        <v>9</v>
      </c>
      <c r="F36" s="76">
        <v>105</v>
      </c>
      <c r="G36" s="73" t="s">
        <v>10</v>
      </c>
      <c r="H36" s="76">
        <v>17</v>
      </c>
      <c r="I36" s="73" t="s">
        <v>10</v>
      </c>
      <c r="J36" s="129"/>
      <c r="K36" s="5"/>
      <c r="L36" s="52"/>
      <c r="M36" s="51"/>
    </row>
    <row r="37" spans="2:13" ht="15" customHeight="1">
      <c r="B37" s="73">
        <v>32</v>
      </c>
      <c r="C37" s="95" t="s">
        <v>172</v>
      </c>
      <c r="D37" s="104">
        <v>43453</v>
      </c>
      <c r="E37" s="83" t="s">
        <v>12</v>
      </c>
      <c r="F37" s="76">
        <v>116</v>
      </c>
      <c r="G37" s="73" t="s">
        <v>10</v>
      </c>
      <c r="H37" s="76">
        <v>21</v>
      </c>
      <c r="I37" s="73" t="s">
        <v>10</v>
      </c>
      <c r="J37" s="129"/>
      <c r="K37" s="5"/>
      <c r="L37" s="52"/>
      <c r="M37" s="50"/>
    </row>
    <row r="38" spans="2:13" ht="15" customHeight="1">
      <c r="B38" s="73">
        <v>33</v>
      </c>
      <c r="C38" s="95" t="s">
        <v>24</v>
      </c>
      <c r="D38" s="104">
        <v>43457</v>
      </c>
      <c r="E38" s="83" t="s">
        <v>12</v>
      </c>
      <c r="F38" s="76">
        <v>107</v>
      </c>
      <c r="G38" s="73" t="s">
        <v>10</v>
      </c>
      <c r="H38" s="76">
        <v>16</v>
      </c>
      <c r="I38" s="73" t="s">
        <v>10</v>
      </c>
      <c r="J38" s="129"/>
      <c r="K38" s="5"/>
      <c r="L38" s="52"/>
      <c r="M38" s="49"/>
    </row>
    <row r="39" spans="2:13" ht="15" customHeight="1">
      <c r="B39" s="73">
        <v>34</v>
      </c>
      <c r="C39" s="102" t="s">
        <v>27</v>
      </c>
      <c r="D39" s="103">
        <v>43458</v>
      </c>
      <c r="E39" s="107" t="s">
        <v>12</v>
      </c>
      <c r="F39" s="78">
        <v>106</v>
      </c>
      <c r="G39" s="73" t="s">
        <v>10</v>
      </c>
      <c r="H39" s="76">
        <v>20</v>
      </c>
      <c r="I39" s="73" t="s">
        <v>10</v>
      </c>
      <c r="J39" s="129"/>
      <c r="K39" s="5"/>
      <c r="L39" s="52"/>
      <c r="M39" s="49"/>
    </row>
    <row r="40" spans="2:13" ht="18.75">
      <c r="B40" s="77" t="s">
        <v>281</v>
      </c>
      <c r="C40" s="8"/>
      <c r="D40" s="8"/>
      <c r="E40" s="8"/>
      <c r="F40" s="8"/>
      <c r="G40" s="8"/>
      <c r="H40" s="8"/>
      <c r="I40" s="7"/>
      <c r="J40" s="7"/>
      <c r="K40" s="5"/>
    </row>
    <row r="41" spans="2:13" ht="18.75">
      <c r="B41" s="154" t="s">
        <v>28</v>
      </c>
      <c r="C41" s="154"/>
      <c r="D41" s="154"/>
      <c r="E41" s="154"/>
      <c r="F41" s="154"/>
      <c r="G41" s="154"/>
      <c r="H41" s="154"/>
      <c r="I41" s="8"/>
      <c r="J41" s="8"/>
      <c r="K41" s="9"/>
    </row>
    <row r="42" spans="2:13" ht="18.75">
      <c r="B42" s="10"/>
      <c r="C42" s="155" t="s">
        <v>29</v>
      </c>
      <c r="D42" s="11"/>
      <c r="E42" s="12" t="s">
        <v>9</v>
      </c>
      <c r="F42" s="12" t="s">
        <v>12</v>
      </c>
      <c r="G42" s="12" t="s">
        <v>30</v>
      </c>
      <c r="H42" s="12" t="s">
        <v>31</v>
      </c>
      <c r="I42" s="13"/>
      <c r="J42" s="13" t="s">
        <v>32</v>
      </c>
      <c r="K42" s="9"/>
    </row>
    <row r="43" spans="2:13" ht="31.5">
      <c r="B43" s="14"/>
      <c r="C43" s="156"/>
      <c r="D43" s="11" t="s">
        <v>10</v>
      </c>
      <c r="E43" s="11">
        <f>COUNTIFS($G$6:$G$39,"BT",$E$6:$E$39,"Nam")</f>
        <v>17</v>
      </c>
      <c r="F43" s="11">
        <f>COUNTIFS($G$6:$G$39,"BT",$E$6:$E$39,"Nữ")</f>
        <v>17</v>
      </c>
      <c r="G43" s="11">
        <f>SUM(E43:F43)</f>
        <v>34</v>
      </c>
      <c r="H43" s="11">
        <f>ROUND((G43/34*100),1)</f>
        <v>100</v>
      </c>
      <c r="I43" s="15"/>
      <c r="J43" s="16" t="s">
        <v>10</v>
      </c>
      <c r="K43" s="17" t="s">
        <v>33</v>
      </c>
    </row>
    <row r="44" spans="2:13" ht="47.25">
      <c r="B44" s="14"/>
      <c r="C44" s="156"/>
      <c r="D44" s="11" t="s">
        <v>34</v>
      </c>
      <c r="E44" s="11">
        <f>COUNTIFS($G$6:$G$39,"TC.N",$E$6:$E$39,"Nam")</f>
        <v>0</v>
      </c>
      <c r="F44" s="11">
        <f>COUNTIFS($G$6:$G$39,"TC.N",$E$6:$E$39,"Nữ")</f>
        <v>0</v>
      </c>
      <c r="G44" s="11">
        <f>SUM(E44:F44)</f>
        <v>0</v>
      </c>
      <c r="H44" s="11">
        <f>ROUND((G44/34*100),1)</f>
        <v>0</v>
      </c>
      <c r="I44" s="15"/>
      <c r="J44" s="16" t="s">
        <v>34</v>
      </c>
      <c r="K44" s="17" t="s">
        <v>35</v>
      </c>
    </row>
    <row r="45" spans="2:13" ht="18.75">
      <c r="B45" s="14"/>
      <c r="C45" s="157"/>
      <c r="D45" s="11" t="s">
        <v>22</v>
      </c>
      <c r="E45" s="11">
        <f>COUNTIFS($G$6:$G$39,"TC",$E$6:$E$39,"Nam")</f>
        <v>0</v>
      </c>
      <c r="F45" s="11">
        <f>COUNTIFS($G$6:$G$39,"TC",$E$6:$E$39,"Nữ")</f>
        <v>0</v>
      </c>
      <c r="G45" s="11">
        <f>SUM(E45:F45)</f>
        <v>0</v>
      </c>
      <c r="H45" s="11">
        <f>ROUND((G45/34*100),1)</f>
        <v>0</v>
      </c>
      <c r="I45" s="15"/>
      <c r="J45" s="16" t="s">
        <v>22</v>
      </c>
      <c r="K45" s="17" t="s">
        <v>36</v>
      </c>
    </row>
    <row r="46" spans="2:13" ht="18.75">
      <c r="B46" s="14"/>
      <c r="C46" s="18" t="s">
        <v>30</v>
      </c>
      <c r="D46" s="11"/>
      <c r="E46" s="19">
        <f>SUM(E43:E45)</f>
        <v>17</v>
      </c>
      <c r="F46" s="19">
        <f>SUM(F43:F45)</f>
        <v>17</v>
      </c>
      <c r="G46" s="19">
        <f>SUM(G43:G45)</f>
        <v>34</v>
      </c>
      <c r="H46" s="11">
        <f>SUM(H43:H45)</f>
        <v>100</v>
      </c>
      <c r="I46" s="20"/>
      <c r="J46" s="21" t="s">
        <v>11</v>
      </c>
      <c r="K46" s="17" t="s">
        <v>37</v>
      </c>
    </row>
    <row r="47" spans="2:13" ht="18.75">
      <c r="B47" s="14"/>
      <c r="C47" s="158" t="s">
        <v>38</v>
      </c>
      <c r="D47" s="11" t="s">
        <v>10</v>
      </c>
      <c r="E47" s="19">
        <f>COUNTIFS($I$6:$I$39,"BT",$E$6:$E$39,"Nam")</f>
        <v>12</v>
      </c>
      <c r="F47" s="19">
        <f>COUNTIFS($I$6:$I$39,"BT",$E$6:$E$39,"Nữ")</f>
        <v>17</v>
      </c>
      <c r="G47" s="19">
        <f>SUM(E47:F47)</f>
        <v>29</v>
      </c>
      <c r="H47" s="19">
        <f>ROUND((G47/34*100),1)</f>
        <v>85.3</v>
      </c>
      <c r="I47" s="20"/>
      <c r="J47" s="21" t="s">
        <v>39</v>
      </c>
      <c r="K47" s="17" t="s">
        <v>40</v>
      </c>
    </row>
    <row r="48" spans="2:13" ht="47.25">
      <c r="B48" s="14"/>
      <c r="C48" s="159"/>
      <c r="D48" s="11" t="s">
        <v>11</v>
      </c>
      <c r="E48" s="19">
        <f>COUNTIFS($I$6:$I$39,"BP",$E$6:$E$39,"Nam")</f>
        <v>4</v>
      </c>
      <c r="F48" s="19">
        <f>COUNTIFS($I$6:$I$39,"BP",$E$6:$E$39,"Nữ")</f>
        <v>0</v>
      </c>
      <c r="G48" s="19">
        <f>SUM(E48:F48)</f>
        <v>4</v>
      </c>
      <c r="H48" s="19">
        <f>ROUND((G48/34*100),1)</f>
        <v>11.8</v>
      </c>
      <c r="I48" s="20"/>
      <c r="J48" s="22" t="s">
        <v>41</v>
      </c>
      <c r="K48" s="17" t="s">
        <v>42</v>
      </c>
    </row>
    <row r="49" spans="2:11" ht="18.75">
      <c r="B49" s="14"/>
      <c r="C49" s="159"/>
      <c r="D49" s="11" t="s">
        <v>39</v>
      </c>
      <c r="E49" s="19">
        <f>COUNTIFS($I$6:$I$39,"Th.C",$E$6:$E$39,"Nam")</f>
        <v>1</v>
      </c>
      <c r="F49" s="19">
        <f>COUNTIFS($I$6:$I$39,"Th.C",$E$6:$E$39,"Nữ")</f>
        <v>0</v>
      </c>
      <c r="G49" s="19">
        <f>SUM(E49:F49)</f>
        <v>1</v>
      </c>
      <c r="H49" s="19">
        <f>ROUND((G49/34*100),1)</f>
        <v>2.9</v>
      </c>
      <c r="I49" s="20"/>
      <c r="J49" s="23" t="s">
        <v>23</v>
      </c>
      <c r="K49" s="16" t="s">
        <v>43</v>
      </c>
    </row>
    <row r="50" spans="2:11" ht="18.75">
      <c r="B50" s="14"/>
      <c r="C50" s="159"/>
      <c r="D50" s="11" t="s">
        <v>41</v>
      </c>
      <c r="E50" s="19">
        <f>COUNTIFS($I$6:$I$39,"NC.N",$E$6:$E$39,"Nam")</f>
        <v>0</v>
      </c>
      <c r="F50" s="19">
        <f>COUNTIFS($I$6:$I$39,"NC.N",$E$6:$E$39,"Nữ")</f>
        <v>0</v>
      </c>
      <c r="G50" s="19">
        <f t="shared" ref="G50:G52" si="0">SUM(E50:F50)</f>
        <v>0</v>
      </c>
      <c r="H50" s="19">
        <f t="shared" ref="H50" si="1">ROUND((G50/34*100),1)</f>
        <v>0</v>
      </c>
      <c r="I50" s="20"/>
      <c r="J50" s="23" t="s">
        <v>44</v>
      </c>
      <c r="K50" s="24" t="s">
        <v>45</v>
      </c>
    </row>
    <row r="51" spans="2:11" ht="47.25">
      <c r="B51" s="14"/>
      <c r="C51" s="159"/>
      <c r="D51" s="11" t="s">
        <v>23</v>
      </c>
      <c r="E51" s="19">
        <f>COUNTIFS($I$6:$I$39,"NC",$E$6:$E$39,"Nam")</f>
        <v>0</v>
      </c>
      <c r="F51" s="19">
        <f>COUNTIFS($I$6:$I$39,"NC",$E$6:$E$39,"Nữ")</f>
        <v>0</v>
      </c>
      <c r="G51" s="19">
        <f t="shared" si="0"/>
        <v>0</v>
      </c>
      <c r="H51" s="19">
        <f>ROUND((G51/34*100),1)</f>
        <v>0</v>
      </c>
      <c r="I51" s="20"/>
      <c r="J51" s="25" t="s">
        <v>46</v>
      </c>
      <c r="K51" s="17" t="s">
        <v>47</v>
      </c>
    </row>
    <row r="52" spans="2:11" ht="18.75">
      <c r="B52" s="14"/>
      <c r="C52" s="159"/>
      <c r="D52" s="11" t="s">
        <v>44</v>
      </c>
      <c r="E52" s="19">
        <f>COUNTIFS($I$6:$I$39,"GC",$E$6:$E$39,"Nam")</f>
        <v>0</v>
      </c>
      <c r="F52" s="19">
        <f>COUNTIFS($I$6:$I$39,"GC",$E$6:$E$39,"Nữ")</f>
        <v>0</v>
      </c>
      <c r="G52" s="19">
        <f t="shared" si="0"/>
        <v>0</v>
      </c>
      <c r="H52" s="19">
        <f>ROUND((G52/34*100),1)</f>
        <v>0</v>
      </c>
      <c r="I52" s="20"/>
      <c r="J52" s="26"/>
    </row>
    <row r="53" spans="2:11" ht="18.75">
      <c r="B53" s="27"/>
      <c r="C53" s="160"/>
      <c r="D53" s="28" t="s">
        <v>46</v>
      </c>
      <c r="E53" s="19">
        <f>COUNTIFS($I$6:$I$39,"GC.N",$E$6:$E$39,"Nam")</f>
        <v>0</v>
      </c>
      <c r="F53" s="19">
        <f>COUNTIFS($I$6:$I$39,"GC.N",$E$6:$E$39,"Nữ")</f>
        <v>0</v>
      </c>
      <c r="G53" s="19">
        <f>SUM(E53:F53)</f>
        <v>0</v>
      </c>
      <c r="H53" s="19">
        <f>ROUND((G53/34*100),1)</f>
        <v>0</v>
      </c>
      <c r="I53" s="20"/>
      <c r="J53" s="26"/>
    </row>
    <row r="54" spans="2:11" ht="18.75">
      <c r="B54" s="27"/>
      <c r="C54" s="18" t="s">
        <v>30</v>
      </c>
      <c r="D54" s="28"/>
      <c r="E54" s="29">
        <f>SUM(E47:E53)</f>
        <v>17</v>
      </c>
      <c r="F54" s="29">
        <f>SUM(F47:F53)</f>
        <v>17</v>
      </c>
      <c r="G54" s="29">
        <f>SUM(G47:G53)</f>
        <v>34</v>
      </c>
      <c r="H54" s="29">
        <f>SUM(H47:H53)</f>
        <v>100</v>
      </c>
      <c r="I54" s="30"/>
      <c r="J54" s="31"/>
      <c r="K54" s="27"/>
    </row>
    <row r="55" spans="2:11" ht="18.75">
      <c r="B55" s="27"/>
      <c r="C55" s="27"/>
      <c r="G55" s="68"/>
      <c r="H55" s="70"/>
      <c r="I55" s="88" t="s">
        <v>288</v>
      </c>
      <c r="J55" s="71"/>
      <c r="K55" s="71"/>
    </row>
    <row r="56" spans="2:11" ht="15.75">
      <c r="B56" s="33"/>
      <c r="C56" s="33"/>
      <c r="G56" s="32"/>
      <c r="H56" s="34"/>
      <c r="I56" s="72" t="s">
        <v>48</v>
      </c>
      <c r="J56" s="72"/>
      <c r="K56" s="72"/>
    </row>
    <row r="57" spans="2:11" ht="15.75">
      <c r="B57" s="33"/>
      <c r="C57" s="33"/>
      <c r="D57" s="32"/>
      <c r="E57" s="34"/>
      <c r="F57" s="33"/>
      <c r="G57" s="34"/>
      <c r="H57" s="33" t="s">
        <v>277</v>
      </c>
      <c r="I57" s="33"/>
      <c r="J57" s="33"/>
      <c r="K57" s="6"/>
    </row>
    <row r="58" spans="2:11" ht="15.75">
      <c r="B58" s="33"/>
      <c r="C58" s="33"/>
      <c r="D58" s="32"/>
      <c r="E58" s="34"/>
      <c r="F58" s="33"/>
      <c r="G58" s="34"/>
      <c r="H58" s="33"/>
      <c r="I58" s="33"/>
      <c r="J58" s="33"/>
      <c r="K58" s="72"/>
    </row>
  </sheetData>
  <sortState ref="B6:M38">
    <sortCondition ref="D6:D38"/>
  </sortState>
  <mergeCells count="14">
    <mergeCell ref="B41:H41"/>
    <mergeCell ref="C42:C45"/>
    <mergeCell ref="C47:C53"/>
    <mergeCell ref="B1:K1"/>
    <mergeCell ref="B2:K2"/>
    <mergeCell ref="B3:B5"/>
    <mergeCell ref="C3:C5"/>
    <mergeCell ref="D3:D5"/>
    <mergeCell ref="E3:E5"/>
    <mergeCell ref="F3:F5"/>
    <mergeCell ref="G3:G5"/>
    <mergeCell ref="H3:H5"/>
    <mergeCell ref="I3:I5"/>
    <mergeCell ref="J3:J5"/>
  </mergeCells>
  <dataValidations count="1">
    <dataValidation allowBlank="1" showInputMessage="1" showErrorMessage="1" promptTitle="Năm sinh - Cột bắt buộc nhập" prompt="* Có 3 cách nhập cho cột này:&#10;- Chỉ nhập năm học: 2010 hoặc&#10;- Nhập tháng, năm: 4.1998 hoặc&#10;- Nhập đầy đủ: 04.10.2010&#10;* Nếu ngày hoặc tháng để trống thì chương trình sẽ hiểu là ngày 01, hoặc tháng 01" sqref="D32:D33"/>
  </dataValidations>
  <pageMargins left="0.39" right="0.24" top="1.07" bottom="1.92" header="0.43" footer="0.69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58"/>
  <sheetViews>
    <sheetView workbookViewId="0">
      <selection activeCell="K6" sqref="K6:K39"/>
    </sheetView>
  </sheetViews>
  <sheetFormatPr defaultRowHeight="15"/>
  <cols>
    <col min="1" max="1" width="4.7109375" customWidth="1"/>
    <col min="2" max="2" width="5.5703125" style="115" customWidth="1"/>
    <col min="3" max="3" width="21.7109375" customWidth="1"/>
    <col min="4" max="4" width="7" bestFit="1" customWidth="1"/>
    <col min="5" max="5" width="6.42578125" customWidth="1"/>
    <col min="6" max="6" width="7.140625" customWidth="1"/>
    <col min="7" max="7" width="7.28515625" customWidth="1"/>
    <col min="8" max="9" width="7.5703125" customWidth="1"/>
    <col min="10" max="10" width="10" customWidth="1"/>
  </cols>
  <sheetData>
    <row r="1" spans="2:13" ht="20.25">
      <c r="B1" s="161" t="s">
        <v>56</v>
      </c>
      <c r="C1" s="161"/>
      <c r="D1" s="161"/>
      <c r="E1" s="161"/>
      <c r="F1" s="161"/>
      <c r="G1" s="161"/>
      <c r="H1" s="161"/>
      <c r="I1" s="161"/>
      <c r="J1" s="161"/>
      <c r="K1" s="161"/>
    </row>
    <row r="2" spans="2:13" ht="18.75">
      <c r="B2" s="154" t="s">
        <v>57</v>
      </c>
      <c r="C2" s="154"/>
      <c r="D2" s="154"/>
      <c r="E2" s="154"/>
      <c r="F2" s="154"/>
      <c r="G2" s="154"/>
      <c r="H2" s="154"/>
      <c r="I2" s="154"/>
      <c r="J2" s="154"/>
      <c r="K2" s="154"/>
    </row>
    <row r="3" spans="2:13" ht="20.25" customHeight="1">
      <c r="B3" s="162" t="s">
        <v>0</v>
      </c>
      <c r="C3" s="162" t="s">
        <v>1</v>
      </c>
      <c r="D3" s="165" t="s">
        <v>2</v>
      </c>
      <c r="E3" s="168" t="s">
        <v>3</v>
      </c>
      <c r="F3" s="169" t="s">
        <v>4</v>
      </c>
      <c r="G3" s="168" t="s">
        <v>5</v>
      </c>
      <c r="H3" s="169" t="s">
        <v>6</v>
      </c>
      <c r="I3" s="168" t="s">
        <v>5</v>
      </c>
      <c r="J3" s="172" t="s">
        <v>7</v>
      </c>
      <c r="K3" s="1"/>
      <c r="L3" s="49"/>
      <c r="M3" s="49"/>
    </row>
    <row r="4" spans="2:13" ht="35.25" customHeight="1">
      <c r="B4" s="163"/>
      <c r="C4" s="163"/>
      <c r="D4" s="166"/>
      <c r="E4" s="163"/>
      <c r="F4" s="170"/>
      <c r="G4" s="163"/>
      <c r="H4" s="170"/>
      <c r="I4" s="163"/>
      <c r="J4" s="173"/>
      <c r="K4" s="2"/>
      <c r="L4" s="49"/>
      <c r="M4" s="49"/>
    </row>
    <row r="5" spans="2:13" ht="18">
      <c r="B5" s="164"/>
      <c r="C5" s="164"/>
      <c r="D5" s="167"/>
      <c r="E5" s="164"/>
      <c r="F5" s="171"/>
      <c r="G5" s="164"/>
      <c r="H5" s="171"/>
      <c r="I5" s="164"/>
      <c r="J5" s="173"/>
      <c r="K5" s="3"/>
      <c r="L5" s="52"/>
      <c r="M5" s="49"/>
    </row>
    <row r="6" spans="2:13" s="113" customFormat="1" ht="15" customHeight="1">
      <c r="B6" s="73">
        <v>1</v>
      </c>
      <c r="C6" s="107" t="s">
        <v>88</v>
      </c>
      <c r="D6" s="103">
        <v>43119</v>
      </c>
      <c r="E6" s="107" t="s">
        <v>12</v>
      </c>
      <c r="F6" s="108">
        <v>112</v>
      </c>
      <c r="G6" s="83" t="s">
        <v>10</v>
      </c>
      <c r="H6" s="4">
        <v>20</v>
      </c>
      <c r="I6" s="83" t="s">
        <v>10</v>
      </c>
      <c r="J6" s="109"/>
      <c r="K6" s="110"/>
      <c r="L6" s="111"/>
      <c r="M6" s="112"/>
    </row>
    <row r="7" spans="2:13" s="127" customFormat="1" ht="15" customHeight="1">
      <c r="B7" s="73">
        <v>2</v>
      </c>
      <c r="C7" s="83" t="s">
        <v>193</v>
      </c>
      <c r="D7" s="104">
        <v>43124</v>
      </c>
      <c r="E7" s="83" t="s">
        <v>12</v>
      </c>
      <c r="F7" s="108">
        <v>117</v>
      </c>
      <c r="G7" s="83" t="s">
        <v>10</v>
      </c>
      <c r="H7" s="4">
        <v>37</v>
      </c>
      <c r="I7" s="83" t="s">
        <v>11</v>
      </c>
      <c r="J7" s="126"/>
      <c r="K7" s="110"/>
      <c r="L7" s="111"/>
      <c r="M7" s="111"/>
    </row>
    <row r="8" spans="2:13" s="113" customFormat="1" ht="15" customHeight="1">
      <c r="B8" s="73">
        <v>3</v>
      </c>
      <c r="C8" s="107" t="s">
        <v>180</v>
      </c>
      <c r="D8" s="103">
        <v>43140</v>
      </c>
      <c r="E8" s="107" t="s">
        <v>9</v>
      </c>
      <c r="F8" s="4">
        <v>112</v>
      </c>
      <c r="G8" s="83" t="s">
        <v>10</v>
      </c>
      <c r="H8" s="4">
        <v>17</v>
      </c>
      <c r="I8" s="83" t="s">
        <v>10</v>
      </c>
      <c r="J8" s="109"/>
      <c r="K8" s="110"/>
      <c r="L8" s="111"/>
      <c r="M8" s="112"/>
    </row>
    <row r="9" spans="2:13" s="113" customFormat="1" ht="15" customHeight="1">
      <c r="B9" s="73">
        <v>4</v>
      </c>
      <c r="C9" s="107" t="s">
        <v>14</v>
      </c>
      <c r="D9" s="103">
        <v>43153</v>
      </c>
      <c r="E9" s="107" t="s">
        <v>12</v>
      </c>
      <c r="F9" s="4">
        <v>108</v>
      </c>
      <c r="G9" s="83" t="s">
        <v>10</v>
      </c>
      <c r="H9" s="4">
        <v>16</v>
      </c>
      <c r="I9" s="83" t="s">
        <v>10</v>
      </c>
      <c r="J9" s="109"/>
      <c r="K9" s="110"/>
      <c r="L9" s="111"/>
      <c r="M9" s="112"/>
    </row>
    <row r="10" spans="2:13" s="127" customFormat="1" ht="15" customHeight="1">
      <c r="B10" s="73">
        <v>5</v>
      </c>
      <c r="C10" s="107" t="s">
        <v>183</v>
      </c>
      <c r="D10" s="103">
        <v>43166</v>
      </c>
      <c r="E10" s="107" t="s">
        <v>12</v>
      </c>
      <c r="F10" s="108">
        <v>118</v>
      </c>
      <c r="G10" s="83" t="s">
        <v>10</v>
      </c>
      <c r="H10" s="4">
        <v>29</v>
      </c>
      <c r="I10" s="83" t="s">
        <v>11</v>
      </c>
      <c r="J10" s="126"/>
      <c r="K10" s="110"/>
      <c r="L10" s="111"/>
      <c r="M10" s="111"/>
    </row>
    <row r="11" spans="2:13" s="113" customFormat="1" ht="15" customHeight="1">
      <c r="B11" s="73">
        <v>6</v>
      </c>
      <c r="C11" s="107" t="s">
        <v>181</v>
      </c>
      <c r="D11" s="103">
        <v>43167</v>
      </c>
      <c r="E11" s="107" t="s">
        <v>12</v>
      </c>
      <c r="F11" s="4">
        <v>112</v>
      </c>
      <c r="G11" s="83" t="s">
        <v>10</v>
      </c>
      <c r="H11" s="4">
        <v>21</v>
      </c>
      <c r="I11" s="83" t="s">
        <v>10</v>
      </c>
      <c r="J11" s="109"/>
      <c r="K11" s="110"/>
      <c r="L11" s="111"/>
      <c r="M11" s="112"/>
    </row>
    <row r="12" spans="2:13" s="113" customFormat="1" ht="15" customHeight="1">
      <c r="B12" s="73">
        <v>7</v>
      </c>
      <c r="C12" s="107" t="s">
        <v>114</v>
      </c>
      <c r="D12" s="103">
        <v>43175</v>
      </c>
      <c r="E12" s="107" t="s">
        <v>9</v>
      </c>
      <c r="F12" s="108">
        <v>113</v>
      </c>
      <c r="G12" s="83" t="s">
        <v>10</v>
      </c>
      <c r="H12" s="4">
        <v>20</v>
      </c>
      <c r="I12" s="83" t="s">
        <v>10</v>
      </c>
      <c r="J12" s="109"/>
      <c r="K12" s="110"/>
      <c r="L12" s="111"/>
      <c r="M12" s="112"/>
    </row>
    <row r="13" spans="2:13" s="113" customFormat="1" ht="15" customHeight="1">
      <c r="B13" s="73">
        <v>8</v>
      </c>
      <c r="C13" s="83" t="s">
        <v>190</v>
      </c>
      <c r="D13" s="104">
        <v>43186</v>
      </c>
      <c r="E13" s="83" t="s">
        <v>12</v>
      </c>
      <c r="F13" s="4">
        <v>116</v>
      </c>
      <c r="G13" s="83" t="s">
        <v>10</v>
      </c>
      <c r="H13" s="4">
        <v>18</v>
      </c>
      <c r="I13" s="83" t="s">
        <v>10</v>
      </c>
      <c r="J13" s="109"/>
      <c r="K13" s="110"/>
      <c r="L13" s="111"/>
      <c r="M13" s="112"/>
    </row>
    <row r="14" spans="2:13" s="113" customFormat="1" ht="15" customHeight="1">
      <c r="B14" s="73">
        <v>9</v>
      </c>
      <c r="C14" s="107" t="s">
        <v>194</v>
      </c>
      <c r="D14" s="103">
        <v>43203</v>
      </c>
      <c r="E14" s="107" t="s">
        <v>9</v>
      </c>
      <c r="F14" s="4">
        <v>109</v>
      </c>
      <c r="G14" s="83" t="s">
        <v>10</v>
      </c>
      <c r="H14" s="4">
        <v>18</v>
      </c>
      <c r="I14" s="83" t="s">
        <v>10</v>
      </c>
      <c r="J14" s="109"/>
      <c r="K14" s="110"/>
      <c r="L14" s="111"/>
      <c r="M14" s="112"/>
    </row>
    <row r="15" spans="2:13" s="113" customFormat="1" ht="15" customHeight="1">
      <c r="B15" s="73">
        <v>10</v>
      </c>
      <c r="C15" s="107" t="s">
        <v>104</v>
      </c>
      <c r="D15" s="103">
        <v>43209</v>
      </c>
      <c r="E15" s="107" t="s">
        <v>12</v>
      </c>
      <c r="F15" s="4">
        <v>114</v>
      </c>
      <c r="G15" s="83" t="s">
        <v>10</v>
      </c>
      <c r="H15" s="4">
        <v>21</v>
      </c>
      <c r="I15" s="83" t="s">
        <v>10</v>
      </c>
      <c r="J15" s="109"/>
      <c r="K15" s="110"/>
      <c r="L15" s="111"/>
      <c r="M15" s="112"/>
    </row>
    <row r="16" spans="2:13" s="127" customFormat="1" ht="15" customHeight="1">
      <c r="B16" s="73">
        <v>11</v>
      </c>
      <c r="C16" s="83" t="s">
        <v>189</v>
      </c>
      <c r="D16" s="104">
        <v>43211</v>
      </c>
      <c r="E16" s="83" t="s">
        <v>12</v>
      </c>
      <c r="F16" s="108">
        <v>106</v>
      </c>
      <c r="G16" s="83" t="s">
        <v>10</v>
      </c>
      <c r="H16" s="4">
        <v>15</v>
      </c>
      <c r="I16" s="83" t="s">
        <v>10</v>
      </c>
      <c r="J16" s="126"/>
      <c r="K16" s="110"/>
      <c r="L16" s="111"/>
      <c r="M16" s="111"/>
    </row>
    <row r="17" spans="2:13" s="127" customFormat="1" ht="15" customHeight="1">
      <c r="B17" s="73">
        <v>12</v>
      </c>
      <c r="C17" s="107" t="s">
        <v>267</v>
      </c>
      <c r="D17" s="103">
        <v>43206</v>
      </c>
      <c r="E17" s="107" t="s">
        <v>9</v>
      </c>
      <c r="F17" s="4">
        <v>107</v>
      </c>
      <c r="G17" s="83" t="s">
        <v>10</v>
      </c>
      <c r="H17" s="4">
        <v>16</v>
      </c>
      <c r="I17" s="83" t="s">
        <v>10</v>
      </c>
      <c r="J17" s="126"/>
      <c r="K17" s="110"/>
      <c r="L17" s="111"/>
      <c r="M17" s="111"/>
    </row>
    <row r="18" spans="2:13" s="113" customFormat="1" ht="15" customHeight="1">
      <c r="B18" s="73">
        <v>13</v>
      </c>
      <c r="C18" s="107" t="s">
        <v>182</v>
      </c>
      <c r="D18" s="103">
        <v>43252</v>
      </c>
      <c r="E18" s="107" t="s">
        <v>12</v>
      </c>
      <c r="F18" s="4">
        <v>114</v>
      </c>
      <c r="G18" s="83" t="s">
        <v>10</v>
      </c>
      <c r="H18" s="4">
        <v>21</v>
      </c>
      <c r="I18" s="83" t="s">
        <v>10</v>
      </c>
      <c r="J18" s="109"/>
      <c r="K18" s="110"/>
      <c r="L18" s="111"/>
      <c r="M18" s="112"/>
    </row>
    <row r="19" spans="2:13" s="113" customFormat="1" ht="15" customHeight="1">
      <c r="B19" s="73">
        <v>14</v>
      </c>
      <c r="C19" s="107" t="s">
        <v>185</v>
      </c>
      <c r="D19" s="103">
        <v>43253</v>
      </c>
      <c r="E19" s="107" t="s">
        <v>12</v>
      </c>
      <c r="F19" s="4">
        <v>117</v>
      </c>
      <c r="G19" s="83" t="s">
        <v>10</v>
      </c>
      <c r="H19" s="4">
        <v>22</v>
      </c>
      <c r="I19" s="83" t="s">
        <v>10</v>
      </c>
      <c r="J19" s="109"/>
      <c r="K19" s="110"/>
      <c r="L19" s="111"/>
      <c r="M19" s="112"/>
    </row>
    <row r="20" spans="2:13" s="113" customFormat="1" ht="15" customHeight="1">
      <c r="B20" s="73">
        <v>15</v>
      </c>
      <c r="C20" s="107" t="s">
        <v>179</v>
      </c>
      <c r="D20" s="103">
        <v>43257</v>
      </c>
      <c r="E20" s="107" t="s">
        <v>9</v>
      </c>
      <c r="F20" s="4">
        <v>117</v>
      </c>
      <c r="G20" s="83" t="s">
        <v>10</v>
      </c>
      <c r="H20" s="4">
        <v>20</v>
      </c>
      <c r="I20" s="83" t="s">
        <v>10</v>
      </c>
      <c r="J20" s="109"/>
      <c r="K20" s="110"/>
      <c r="L20" s="111"/>
      <c r="M20" s="112"/>
    </row>
    <row r="21" spans="2:13" s="113" customFormat="1" ht="15" customHeight="1">
      <c r="B21" s="73">
        <v>16</v>
      </c>
      <c r="C21" s="107" t="s">
        <v>178</v>
      </c>
      <c r="D21" s="103">
        <v>43261</v>
      </c>
      <c r="E21" s="107" t="s">
        <v>9</v>
      </c>
      <c r="F21" s="4">
        <v>113</v>
      </c>
      <c r="G21" s="83" t="s">
        <v>10</v>
      </c>
      <c r="H21" s="4">
        <v>20</v>
      </c>
      <c r="I21" s="83" t="s">
        <v>10</v>
      </c>
      <c r="J21" s="109"/>
      <c r="K21" s="110"/>
      <c r="L21" s="111"/>
      <c r="M21" s="112"/>
    </row>
    <row r="22" spans="2:13" s="127" customFormat="1" ht="15" customHeight="1">
      <c r="B22" s="73">
        <v>17</v>
      </c>
      <c r="C22" s="107" t="s">
        <v>111</v>
      </c>
      <c r="D22" s="103">
        <v>43273</v>
      </c>
      <c r="E22" s="107" t="s">
        <v>9</v>
      </c>
      <c r="F22" s="4">
        <v>126</v>
      </c>
      <c r="G22" s="83" t="s">
        <v>10</v>
      </c>
      <c r="H22" s="4">
        <v>48</v>
      </c>
      <c r="I22" s="83" t="s">
        <v>11</v>
      </c>
      <c r="J22" s="126"/>
      <c r="K22" s="110"/>
      <c r="L22" s="111"/>
      <c r="M22" s="111"/>
    </row>
    <row r="23" spans="2:13" s="127" customFormat="1" ht="15" customHeight="1">
      <c r="B23" s="73">
        <v>18</v>
      </c>
      <c r="C23" s="83" t="s">
        <v>192</v>
      </c>
      <c r="D23" s="104">
        <v>43287</v>
      </c>
      <c r="E23" s="83" t="s">
        <v>9</v>
      </c>
      <c r="F23" s="4">
        <v>125</v>
      </c>
      <c r="G23" s="83" t="s">
        <v>10</v>
      </c>
      <c r="H23" s="4">
        <v>44</v>
      </c>
      <c r="I23" s="83" t="s">
        <v>11</v>
      </c>
      <c r="J23" s="126"/>
      <c r="K23" s="110"/>
      <c r="L23" s="111"/>
      <c r="M23" s="111"/>
    </row>
    <row r="24" spans="2:13" s="113" customFormat="1" ht="15" customHeight="1">
      <c r="B24" s="73">
        <v>19</v>
      </c>
      <c r="C24" s="107" t="s">
        <v>102</v>
      </c>
      <c r="D24" s="103">
        <v>43323</v>
      </c>
      <c r="E24" s="107" t="s">
        <v>12</v>
      </c>
      <c r="F24" s="83">
        <v>110</v>
      </c>
      <c r="G24" s="83" t="s">
        <v>10</v>
      </c>
      <c r="H24" s="83">
        <v>19</v>
      </c>
      <c r="I24" s="83" t="s">
        <v>10</v>
      </c>
      <c r="J24" s="109"/>
      <c r="K24" s="110"/>
      <c r="L24" s="111"/>
      <c r="M24" s="112"/>
    </row>
    <row r="25" spans="2:13" s="113" customFormat="1" ht="15" customHeight="1">
      <c r="B25" s="73">
        <v>20</v>
      </c>
      <c r="C25" s="83" t="s">
        <v>186</v>
      </c>
      <c r="D25" s="104">
        <v>43336</v>
      </c>
      <c r="E25" s="83" t="s">
        <v>9</v>
      </c>
      <c r="F25" s="4">
        <v>109</v>
      </c>
      <c r="G25" s="83" t="s">
        <v>10</v>
      </c>
      <c r="H25" s="4">
        <v>16</v>
      </c>
      <c r="I25" s="83" t="s">
        <v>10</v>
      </c>
      <c r="J25" s="109"/>
      <c r="K25" s="110"/>
      <c r="L25" s="111"/>
      <c r="M25" s="112"/>
    </row>
    <row r="26" spans="2:13" s="113" customFormat="1" ht="15" customHeight="1">
      <c r="B26" s="73">
        <v>21</v>
      </c>
      <c r="C26" s="83" t="s">
        <v>191</v>
      </c>
      <c r="D26" s="104">
        <v>43343</v>
      </c>
      <c r="E26" s="83" t="s">
        <v>12</v>
      </c>
      <c r="F26" s="4">
        <v>113</v>
      </c>
      <c r="G26" s="83" t="s">
        <v>10</v>
      </c>
      <c r="H26" s="4">
        <v>18</v>
      </c>
      <c r="I26" s="83" t="s">
        <v>10</v>
      </c>
      <c r="J26" s="109"/>
      <c r="K26" s="110"/>
      <c r="L26" s="111"/>
      <c r="M26" s="112"/>
    </row>
    <row r="27" spans="2:13" s="127" customFormat="1" ht="15" customHeight="1">
      <c r="B27" s="73">
        <v>22</v>
      </c>
      <c r="C27" s="83" t="s">
        <v>187</v>
      </c>
      <c r="D27" s="104">
        <v>43348</v>
      </c>
      <c r="E27" s="83" t="s">
        <v>9</v>
      </c>
      <c r="F27" s="4">
        <v>118</v>
      </c>
      <c r="G27" s="83" t="s">
        <v>10</v>
      </c>
      <c r="H27" s="4">
        <v>31</v>
      </c>
      <c r="I27" s="83" t="s">
        <v>11</v>
      </c>
      <c r="J27" s="126"/>
      <c r="K27" s="110"/>
      <c r="L27" s="111"/>
      <c r="M27" s="111"/>
    </row>
    <row r="28" spans="2:13" s="127" customFormat="1" ht="15" customHeight="1">
      <c r="B28" s="73">
        <v>23</v>
      </c>
      <c r="C28" s="83" t="s">
        <v>188</v>
      </c>
      <c r="D28" s="104">
        <v>43362</v>
      </c>
      <c r="E28" s="130" t="s">
        <v>9</v>
      </c>
      <c r="F28" s="4">
        <v>116</v>
      </c>
      <c r="G28" s="83" t="s">
        <v>10</v>
      </c>
      <c r="H28" s="4">
        <v>24</v>
      </c>
      <c r="I28" s="83" t="s">
        <v>10</v>
      </c>
      <c r="J28" s="126"/>
      <c r="K28" s="110"/>
      <c r="L28" s="111"/>
      <c r="M28" s="111"/>
    </row>
    <row r="29" spans="2:13" s="113" customFormat="1" ht="15" customHeight="1">
      <c r="B29" s="73">
        <v>24</v>
      </c>
      <c r="C29" s="107" t="s">
        <v>91</v>
      </c>
      <c r="D29" s="103">
        <v>43364</v>
      </c>
      <c r="E29" s="107" t="s">
        <v>12</v>
      </c>
      <c r="F29" s="4">
        <v>115</v>
      </c>
      <c r="G29" s="83" t="s">
        <v>10</v>
      </c>
      <c r="H29" s="4">
        <v>19</v>
      </c>
      <c r="I29" s="83" t="s">
        <v>10</v>
      </c>
      <c r="J29" s="109"/>
      <c r="K29" s="110"/>
      <c r="L29" s="111"/>
      <c r="M29" s="112"/>
    </row>
    <row r="30" spans="2:13" s="113" customFormat="1" ht="15.75" customHeight="1">
      <c r="B30" s="73">
        <v>25</v>
      </c>
      <c r="C30" s="107" t="s">
        <v>99</v>
      </c>
      <c r="D30" s="103">
        <v>43368</v>
      </c>
      <c r="E30" s="107" t="s">
        <v>12</v>
      </c>
      <c r="F30" s="4">
        <v>112</v>
      </c>
      <c r="G30" s="83" t="s">
        <v>10</v>
      </c>
      <c r="H30" s="4">
        <v>16</v>
      </c>
      <c r="I30" s="83" t="s">
        <v>10</v>
      </c>
      <c r="J30" s="109"/>
      <c r="K30" s="110"/>
      <c r="L30" s="111"/>
      <c r="M30" s="112"/>
    </row>
    <row r="31" spans="2:13" s="116" customFormat="1" ht="15" customHeight="1">
      <c r="B31" s="73">
        <v>26</v>
      </c>
      <c r="C31" s="83" t="s">
        <v>196</v>
      </c>
      <c r="D31" s="104">
        <v>43381</v>
      </c>
      <c r="E31" s="83" t="s">
        <v>12</v>
      </c>
      <c r="F31" s="4">
        <v>104</v>
      </c>
      <c r="G31" s="83" t="s">
        <v>10</v>
      </c>
      <c r="H31" s="4">
        <v>15</v>
      </c>
      <c r="I31" s="83" t="s">
        <v>10</v>
      </c>
      <c r="J31" s="109"/>
      <c r="K31" s="110"/>
      <c r="L31" s="111"/>
      <c r="M31" s="112"/>
    </row>
    <row r="32" spans="2:13" s="113" customFormat="1" ht="15" customHeight="1">
      <c r="B32" s="73">
        <v>27</v>
      </c>
      <c r="C32" s="107" t="s">
        <v>98</v>
      </c>
      <c r="D32" s="103">
        <v>43390</v>
      </c>
      <c r="E32" s="107" t="s">
        <v>12</v>
      </c>
      <c r="F32" s="4">
        <v>112</v>
      </c>
      <c r="G32" s="83" t="s">
        <v>10</v>
      </c>
      <c r="H32" s="4">
        <v>17</v>
      </c>
      <c r="I32" s="83" t="s">
        <v>10</v>
      </c>
      <c r="J32" s="109"/>
      <c r="K32" s="110"/>
      <c r="L32" s="111"/>
      <c r="M32" s="112"/>
    </row>
    <row r="33" spans="2:13" s="113" customFormat="1" ht="15" customHeight="1">
      <c r="B33" s="73">
        <v>28</v>
      </c>
      <c r="C33" s="107" t="s">
        <v>107</v>
      </c>
      <c r="D33" s="103">
        <v>43392</v>
      </c>
      <c r="E33" s="107" t="s">
        <v>12</v>
      </c>
      <c r="F33" s="4">
        <v>117</v>
      </c>
      <c r="G33" s="83" t="s">
        <v>10</v>
      </c>
      <c r="H33" s="4">
        <v>22</v>
      </c>
      <c r="I33" s="83" t="s">
        <v>10</v>
      </c>
      <c r="J33" s="109"/>
      <c r="K33" s="110"/>
      <c r="L33" s="111"/>
      <c r="M33" s="112"/>
    </row>
    <row r="34" spans="2:13" s="113" customFormat="1" ht="15" customHeight="1">
      <c r="B34" s="73">
        <v>29</v>
      </c>
      <c r="C34" s="83" t="s">
        <v>83</v>
      </c>
      <c r="D34" s="104">
        <v>43394</v>
      </c>
      <c r="E34" s="107" t="s">
        <v>9</v>
      </c>
      <c r="F34" s="108">
        <v>109</v>
      </c>
      <c r="G34" s="83" t="s">
        <v>10</v>
      </c>
      <c r="H34" s="4">
        <v>17</v>
      </c>
      <c r="I34" s="83" t="s">
        <v>10</v>
      </c>
      <c r="J34" s="109"/>
      <c r="K34" s="110"/>
      <c r="L34" s="111"/>
      <c r="M34" s="112"/>
    </row>
    <row r="35" spans="2:13" s="127" customFormat="1" ht="15" customHeight="1">
      <c r="B35" s="73">
        <v>30</v>
      </c>
      <c r="C35" s="107" t="s">
        <v>184</v>
      </c>
      <c r="D35" s="103">
        <v>43410</v>
      </c>
      <c r="E35" s="107" t="s">
        <v>12</v>
      </c>
      <c r="F35" s="108">
        <v>114</v>
      </c>
      <c r="G35" s="83" t="s">
        <v>10</v>
      </c>
      <c r="H35" s="4">
        <v>31</v>
      </c>
      <c r="I35" s="83" t="s">
        <v>10</v>
      </c>
      <c r="J35" s="126"/>
      <c r="K35" s="110"/>
      <c r="L35" s="111"/>
      <c r="M35" s="111"/>
    </row>
    <row r="36" spans="2:13" s="113" customFormat="1" ht="15" customHeight="1">
      <c r="B36" s="73">
        <v>31</v>
      </c>
      <c r="C36" s="83" t="s">
        <v>195</v>
      </c>
      <c r="D36" s="104">
        <v>43415</v>
      </c>
      <c r="E36" s="83" t="s">
        <v>9</v>
      </c>
      <c r="F36" s="4">
        <v>111</v>
      </c>
      <c r="G36" s="83" t="s">
        <v>10</v>
      </c>
      <c r="H36" s="4">
        <v>16</v>
      </c>
      <c r="I36" s="83" t="s">
        <v>10</v>
      </c>
      <c r="J36" s="109"/>
      <c r="K36" s="110"/>
      <c r="L36" s="111"/>
      <c r="M36" s="112"/>
    </row>
    <row r="37" spans="2:13" s="113" customFormat="1" ht="15" customHeight="1">
      <c r="B37" s="73">
        <v>32</v>
      </c>
      <c r="C37" s="107" t="s">
        <v>177</v>
      </c>
      <c r="D37" s="103">
        <v>43418</v>
      </c>
      <c r="E37" s="107" t="s">
        <v>9</v>
      </c>
      <c r="F37" s="4">
        <v>118</v>
      </c>
      <c r="G37" s="83" t="s">
        <v>10</v>
      </c>
      <c r="H37" s="4">
        <v>23</v>
      </c>
      <c r="I37" s="83" t="s">
        <v>10</v>
      </c>
      <c r="J37" s="109"/>
      <c r="K37" s="110"/>
      <c r="L37" s="111"/>
      <c r="M37" s="112"/>
    </row>
    <row r="38" spans="2:13" s="113" customFormat="1" ht="15" customHeight="1">
      <c r="B38" s="73">
        <v>33</v>
      </c>
      <c r="C38" s="83" t="s">
        <v>176</v>
      </c>
      <c r="D38" s="104">
        <v>43433</v>
      </c>
      <c r="E38" s="83" t="s">
        <v>9</v>
      </c>
      <c r="F38" s="4">
        <v>105</v>
      </c>
      <c r="G38" s="83" t="s">
        <v>10</v>
      </c>
      <c r="H38" s="4">
        <v>16</v>
      </c>
      <c r="I38" s="83" t="s">
        <v>10</v>
      </c>
      <c r="J38" s="109"/>
      <c r="K38" s="110"/>
      <c r="L38" s="111"/>
      <c r="M38" s="112"/>
    </row>
    <row r="39" spans="2:13" s="127" customFormat="1" ht="15" customHeight="1">
      <c r="B39" s="73">
        <v>34</v>
      </c>
      <c r="C39" s="107" t="s">
        <v>109</v>
      </c>
      <c r="D39" s="103">
        <v>43464</v>
      </c>
      <c r="E39" s="107" t="s">
        <v>9</v>
      </c>
      <c r="F39" s="4">
        <v>117</v>
      </c>
      <c r="G39" s="83" t="s">
        <v>10</v>
      </c>
      <c r="H39" s="4">
        <v>28</v>
      </c>
      <c r="I39" s="83" t="s">
        <v>39</v>
      </c>
      <c r="J39" s="126"/>
      <c r="K39" s="110"/>
      <c r="L39" s="111"/>
      <c r="M39" s="111"/>
    </row>
    <row r="40" spans="2:13" ht="18.75">
      <c r="B40" s="174" t="s">
        <v>270</v>
      </c>
      <c r="C40" s="174"/>
      <c r="D40" s="174"/>
      <c r="E40" s="174"/>
      <c r="F40" s="174"/>
      <c r="G40" s="174"/>
      <c r="H40" s="174"/>
      <c r="I40" s="174"/>
      <c r="J40" s="174"/>
      <c r="K40" s="5"/>
      <c r="L40" s="119"/>
    </row>
    <row r="41" spans="2:13" ht="18.75">
      <c r="B41" s="154" t="s">
        <v>28</v>
      </c>
      <c r="C41" s="154"/>
      <c r="D41" s="154"/>
      <c r="E41" s="154"/>
      <c r="F41" s="154"/>
      <c r="G41" s="154"/>
      <c r="H41" s="154"/>
      <c r="I41" s="8"/>
      <c r="J41" s="8"/>
      <c r="K41" s="9"/>
    </row>
    <row r="42" spans="2:13" ht="18.75">
      <c r="B42" s="90"/>
      <c r="C42" s="155" t="s">
        <v>29</v>
      </c>
      <c r="D42" s="11"/>
      <c r="E42" s="12" t="s">
        <v>9</v>
      </c>
      <c r="F42" s="12" t="s">
        <v>12</v>
      </c>
      <c r="G42" s="12" t="s">
        <v>30</v>
      </c>
      <c r="H42" s="12" t="s">
        <v>31</v>
      </c>
      <c r="I42" s="84"/>
      <c r="J42" s="84" t="s">
        <v>32</v>
      </c>
      <c r="K42" s="9"/>
    </row>
    <row r="43" spans="2:13" ht="31.5">
      <c r="B43" s="114"/>
      <c r="C43" s="156"/>
      <c r="D43" s="11" t="s">
        <v>10</v>
      </c>
      <c r="E43" s="11">
        <f>COUNTIFS($G$6:$G$39,"BT",$E$6:$E$39,"Nam")</f>
        <v>16</v>
      </c>
      <c r="F43" s="11">
        <f>COUNTIFS($G$6:$G$39,"BT",$E$6:$E$39,"Nữ")</f>
        <v>18</v>
      </c>
      <c r="G43" s="11">
        <f>SUM(E43:F43)</f>
        <v>34</v>
      </c>
      <c r="H43" s="11">
        <f>ROUND((G43/34*100),1)</f>
        <v>100</v>
      </c>
      <c r="I43" s="15"/>
      <c r="J43" s="16" t="s">
        <v>10</v>
      </c>
      <c r="K43" s="17" t="s">
        <v>33</v>
      </c>
    </row>
    <row r="44" spans="2:13" ht="47.25">
      <c r="B44" s="114"/>
      <c r="C44" s="156"/>
      <c r="D44" s="11" t="s">
        <v>34</v>
      </c>
      <c r="E44" s="11">
        <f>COUNTIFS($G$6:$G$39,"TC.N",$E$6:$E$39,"Nam")</f>
        <v>0</v>
      </c>
      <c r="F44" s="11">
        <f>COUNTIFS($G$6:$G$39,"TC.N",$E$6:$E$39,"Nữ")</f>
        <v>0</v>
      </c>
      <c r="G44" s="11">
        <f>SUM(E44:F44)</f>
        <v>0</v>
      </c>
      <c r="H44" s="11">
        <f>ROUND((G44/34*100),1)</f>
        <v>0</v>
      </c>
      <c r="I44" s="15"/>
      <c r="J44" s="16" t="s">
        <v>34</v>
      </c>
      <c r="K44" s="17" t="s">
        <v>35</v>
      </c>
    </row>
    <row r="45" spans="2:13" ht="18.75">
      <c r="B45" s="114"/>
      <c r="C45" s="157"/>
      <c r="D45" s="11" t="s">
        <v>22</v>
      </c>
      <c r="E45" s="11">
        <f>COUNTIFS($G$6:$G$39,"TC",$E$6:$E$39,"Nam")</f>
        <v>0</v>
      </c>
      <c r="F45" s="11">
        <f>COUNTIFS($G$6:$G$39,"TC",$E$6:$E$39,"Nữ")</f>
        <v>0</v>
      </c>
      <c r="G45" s="11">
        <f>SUM(E45:F45)</f>
        <v>0</v>
      </c>
      <c r="H45" s="11">
        <f>ROUND((G45/34*100),1)</f>
        <v>0</v>
      </c>
      <c r="I45" s="15"/>
      <c r="J45" s="16" t="s">
        <v>22</v>
      </c>
      <c r="K45" s="17" t="s">
        <v>36</v>
      </c>
    </row>
    <row r="46" spans="2:13" ht="18.75">
      <c r="B46" s="114"/>
      <c r="C46" s="18" t="s">
        <v>30</v>
      </c>
      <c r="D46" s="11"/>
      <c r="E46" s="19">
        <f>SUM(E43:E45)</f>
        <v>16</v>
      </c>
      <c r="F46" s="19">
        <f>SUM(F43:F45)</f>
        <v>18</v>
      </c>
      <c r="G46" s="19">
        <f>SUM(G43:G45)</f>
        <v>34</v>
      </c>
      <c r="H46" s="11">
        <f>SUM(H43:H45)</f>
        <v>100</v>
      </c>
      <c r="I46" s="20"/>
      <c r="J46" s="21" t="s">
        <v>11</v>
      </c>
      <c r="K46" s="17" t="s">
        <v>37</v>
      </c>
    </row>
    <row r="47" spans="2:13" ht="18.75">
      <c r="B47" s="114"/>
      <c r="C47" s="158" t="s">
        <v>38</v>
      </c>
      <c r="D47" s="11" t="s">
        <v>10</v>
      </c>
      <c r="E47" s="19">
        <f>COUNTIFS($I$6:$I$39,"BT",$E$6:$E$39,"Nam")</f>
        <v>12</v>
      </c>
      <c r="F47" s="19">
        <f>COUNTIFS($I$6:$I$39,"BT",$E$6:$E$39,"Nữ")</f>
        <v>16</v>
      </c>
      <c r="G47" s="19">
        <f>SUM(E47:F47)</f>
        <v>28</v>
      </c>
      <c r="H47" s="19">
        <f>ROUND((G47/34*100),1)</f>
        <v>82.4</v>
      </c>
      <c r="I47" s="20"/>
      <c r="J47" s="21" t="s">
        <v>39</v>
      </c>
      <c r="K47" s="17" t="s">
        <v>40</v>
      </c>
    </row>
    <row r="48" spans="2:13" ht="47.25">
      <c r="B48" s="114"/>
      <c r="C48" s="159"/>
      <c r="D48" s="11" t="s">
        <v>11</v>
      </c>
      <c r="E48" s="19">
        <f>COUNTIFS($I$6:$I$39,"BP",$E$6:$E$39,"Nam")</f>
        <v>3</v>
      </c>
      <c r="F48" s="19">
        <f>COUNTIFS($I$6:$I$39,"BP",$E$6:$E$39,"Nữ")</f>
        <v>2</v>
      </c>
      <c r="G48" s="19">
        <f>SUM(E48:F48)</f>
        <v>5</v>
      </c>
      <c r="H48" s="19">
        <f>ROUND((G48/34*100),1)</f>
        <v>14.7</v>
      </c>
      <c r="I48" s="20"/>
      <c r="J48" s="22" t="s">
        <v>41</v>
      </c>
      <c r="K48" s="17" t="s">
        <v>42</v>
      </c>
    </row>
    <row r="49" spans="2:11" ht="18.75">
      <c r="B49" s="114"/>
      <c r="C49" s="159"/>
      <c r="D49" s="11" t="s">
        <v>39</v>
      </c>
      <c r="E49" s="19">
        <f>COUNTIFS($I$6:$I$39,"Th.C",$E$6:$E$39,"Nam")</f>
        <v>1</v>
      </c>
      <c r="F49" s="19">
        <f>COUNTIFS($I$6:$I$39,"Th.C",$E$6:$E$39,"Nữ")</f>
        <v>0</v>
      </c>
      <c r="G49" s="19">
        <f>SUM(E49:F49)</f>
        <v>1</v>
      </c>
      <c r="H49" s="19">
        <f>ROUND((G49/34*100),1)</f>
        <v>2.9</v>
      </c>
      <c r="I49" s="20"/>
      <c r="J49" s="23" t="s">
        <v>23</v>
      </c>
      <c r="K49" s="16" t="s">
        <v>43</v>
      </c>
    </row>
    <row r="50" spans="2:11" ht="18.75">
      <c r="B50" s="114"/>
      <c r="C50" s="159"/>
      <c r="D50" s="11" t="s">
        <v>41</v>
      </c>
      <c r="E50" s="19">
        <f>COUNTIFS($I$6:$I$39,"NC.N",$E$6:$E$39,"Nam")</f>
        <v>0</v>
      </c>
      <c r="F50" s="19">
        <f>COUNTIFS($I$6:$I$39,"NC.N",$E$6:$E$39,"Nữ")</f>
        <v>0</v>
      </c>
      <c r="G50" s="19">
        <f t="shared" ref="G50:G52" si="0">SUM(E50:F50)</f>
        <v>0</v>
      </c>
      <c r="H50" s="19">
        <f t="shared" ref="H50" si="1">ROUND((G50/34*100),1)</f>
        <v>0</v>
      </c>
      <c r="I50" s="20"/>
      <c r="J50" s="23" t="s">
        <v>44</v>
      </c>
      <c r="K50" s="24" t="s">
        <v>45</v>
      </c>
    </row>
    <row r="51" spans="2:11" ht="47.25">
      <c r="B51" s="114"/>
      <c r="C51" s="159"/>
      <c r="D51" s="11" t="s">
        <v>23</v>
      </c>
      <c r="E51" s="19">
        <f>COUNTIFS($I$6:$I$39,"NC",$E$6:$E$39,"Nam")</f>
        <v>0</v>
      </c>
      <c r="F51" s="19">
        <f>COUNTIFS($I$6:$I$39,"NC",$E$6:$E$39,"Nữ")</f>
        <v>0</v>
      </c>
      <c r="G51" s="19">
        <f t="shared" si="0"/>
        <v>0</v>
      </c>
      <c r="H51" s="19">
        <f>ROUND((G51/38*100),1)</f>
        <v>0</v>
      </c>
      <c r="I51" s="20"/>
      <c r="J51" s="25" t="s">
        <v>46</v>
      </c>
      <c r="K51" s="17" t="s">
        <v>47</v>
      </c>
    </row>
    <row r="52" spans="2:11" ht="18.75">
      <c r="B52" s="114"/>
      <c r="C52" s="159"/>
      <c r="D52" s="11" t="s">
        <v>44</v>
      </c>
      <c r="E52" s="19">
        <f>COUNTIFS($I$6:$I$39,"GC",$E$6:$E$39,"Nam")</f>
        <v>0</v>
      </c>
      <c r="F52" s="19">
        <f>COUNTIFS($I$6:$I$39,"GC",$E$6:$E$39,"Nữ")</f>
        <v>0</v>
      </c>
      <c r="G52" s="19">
        <f t="shared" si="0"/>
        <v>0</v>
      </c>
      <c r="H52" s="19">
        <f>ROUND((G52/38*100),1)</f>
        <v>0</v>
      </c>
      <c r="I52" s="20"/>
      <c r="J52" s="26"/>
    </row>
    <row r="53" spans="2:11" ht="18.75">
      <c r="B53" s="89"/>
      <c r="C53" s="160"/>
      <c r="D53" s="28" t="s">
        <v>46</v>
      </c>
      <c r="E53" s="19">
        <f>COUNTIFS($I$6:$I$39,"GC.N",$E$6:$E$39,"Nam")</f>
        <v>0</v>
      </c>
      <c r="F53" s="19">
        <f>COUNTIFS($I$6:$I$39,"GC.N",$E$6:$E$39,"Nữ")</f>
        <v>0</v>
      </c>
      <c r="G53" s="19">
        <f>SUM(E53:F53)</f>
        <v>0</v>
      </c>
      <c r="H53" s="19">
        <f>ROUND((G53/34*100),1)</f>
        <v>0</v>
      </c>
      <c r="I53" s="20"/>
      <c r="J53" s="26"/>
    </row>
    <row r="54" spans="2:11" ht="18.75">
      <c r="B54" s="89"/>
      <c r="C54" s="18" t="s">
        <v>30</v>
      </c>
      <c r="D54" s="28"/>
      <c r="E54" s="29">
        <f>SUM(E47:E53)</f>
        <v>16</v>
      </c>
      <c r="F54" s="29">
        <f>SUM(F47:F53)</f>
        <v>18</v>
      </c>
      <c r="G54" s="29">
        <f>SUM(G47:G53)</f>
        <v>34</v>
      </c>
      <c r="H54" s="29">
        <f>SUM(H47:H53)</f>
        <v>100.00000000000001</v>
      </c>
      <c r="I54" s="30"/>
      <c r="J54" s="89"/>
      <c r="K54" s="27"/>
    </row>
    <row r="55" spans="2:11" ht="18.75">
      <c r="B55" s="89"/>
      <c r="C55" s="27"/>
      <c r="G55" s="68"/>
      <c r="H55" s="70"/>
      <c r="I55" s="88" t="s">
        <v>288</v>
      </c>
      <c r="J55" s="88"/>
      <c r="K55" s="88"/>
    </row>
    <row r="56" spans="2:11" ht="15.75">
      <c r="B56" s="91"/>
      <c r="C56" s="33"/>
      <c r="G56" s="32"/>
      <c r="H56" s="34"/>
      <c r="I56" s="91" t="s">
        <v>48</v>
      </c>
      <c r="J56" s="91"/>
      <c r="K56" s="91"/>
    </row>
    <row r="57" spans="2:11" ht="15.75">
      <c r="B57" s="91"/>
      <c r="C57" s="33"/>
      <c r="D57" s="32"/>
      <c r="E57" s="34"/>
      <c r="F57" s="33"/>
      <c r="G57" s="34"/>
      <c r="H57" s="33" t="s">
        <v>279</v>
      </c>
      <c r="I57" s="33"/>
      <c r="J57" s="33"/>
      <c r="K57" s="6"/>
    </row>
    <row r="58" spans="2:11" ht="15.75">
      <c r="B58" s="91"/>
      <c r="C58" s="33"/>
      <c r="D58" s="32"/>
      <c r="E58" s="34"/>
      <c r="F58" s="33"/>
      <c r="G58" s="34"/>
      <c r="H58" s="33"/>
      <c r="I58" s="33"/>
      <c r="J58" s="33"/>
      <c r="K58" s="91"/>
    </row>
  </sheetData>
  <sortState ref="B6:M38">
    <sortCondition ref="D6:D38"/>
  </sortState>
  <mergeCells count="15">
    <mergeCell ref="B41:H41"/>
    <mergeCell ref="C42:C45"/>
    <mergeCell ref="C47:C53"/>
    <mergeCell ref="B40:J40"/>
    <mergeCell ref="B1:K1"/>
    <mergeCell ref="B2:K2"/>
    <mergeCell ref="B3:B5"/>
    <mergeCell ref="C3:C5"/>
    <mergeCell ref="D3:D5"/>
    <mergeCell ref="E3:E5"/>
    <mergeCell ref="F3:F5"/>
    <mergeCell ref="G3:G5"/>
    <mergeCell ref="H3:H5"/>
    <mergeCell ref="I3:I5"/>
    <mergeCell ref="J3:J5"/>
  </mergeCells>
  <dataValidations count="1">
    <dataValidation allowBlank="1" showInputMessage="1" showErrorMessage="1" promptTitle="Năm sinh - Cột bắt buộc nhập" prompt="* Có 3 cách nhập cho cột này:&#10;- Chỉ nhập năm học: 2010 hoặc&#10;- Nhập tháng, năm: 4.1998 hoặc&#10;- Nhập đầy đủ: 04.10.2010&#10;* Nếu ngày hoặc tháng để trống thì chương trình sẽ hiểu là ngày 01, hoặc tháng 01" sqref="D32:D33"/>
  </dataValidations>
  <pageMargins left="0.39" right="0.24" top="1.07" bottom="1.79" header="0.43" footer="0.69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57"/>
  <sheetViews>
    <sheetView workbookViewId="0">
      <selection activeCell="K6" sqref="K6:K38"/>
    </sheetView>
  </sheetViews>
  <sheetFormatPr defaultRowHeight="15"/>
  <cols>
    <col min="1" max="1" width="5.7109375" customWidth="1"/>
    <col min="2" max="2" width="5.42578125" customWidth="1"/>
    <col min="3" max="3" width="23" customWidth="1"/>
    <col min="4" max="4" width="7" bestFit="1" customWidth="1"/>
    <col min="5" max="5" width="7.42578125" customWidth="1"/>
    <col min="6" max="6" width="8" customWidth="1"/>
    <col min="7" max="7" width="7.28515625" customWidth="1"/>
    <col min="8" max="9" width="7.5703125" customWidth="1"/>
  </cols>
  <sheetData>
    <row r="1" spans="2:13" ht="20.25">
      <c r="B1" s="161" t="s">
        <v>60</v>
      </c>
      <c r="C1" s="161"/>
      <c r="D1" s="161"/>
      <c r="E1" s="161"/>
      <c r="F1" s="161"/>
      <c r="G1" s="161"/>
      <c r="H1" s="161"/>
      <c r="I1" s="161"/>
      <c r="J1" s="161"/>
      <c r="K1" s="161"/>
    </row>
    <row r="2" spans="2:13" ht="18.75">
      <c r="B2" s="154" t="s">
        <v>61</v>
      </c>
      <c r="C2" s="154"/>
      <c r="D2" s="154"/>
      <c r="E2" s="154"/>
      <c r="F2" s="154"/>
      <c r="G2" s="154"/>
      <c r="H2" s="154"/>
      <c r="I2" s="154"/>
      <c r="J2" s="154"/>
      <c r="K2" s="154"/>
    </row>
    <row r="3" spans="2:13" ht="20.25" customHeight="1">
      <c r="B3" s="162" t="s">
        <v>0</v>
      </c>
      <c r="C3" s="162" t="s">
        <v>1</v>
      </c>
      <c r="D3" s="165" t="s">
        <v>2</v>
      </c>
      <c r="E3" s="168" t="s">
        <v>3</v>
      </c>
      <c r="F3" s="169" t="s">
        <v>4</v>
      </c>
      <c r="G3" s="168" t="s">
        <v>5</v>
      </c>
      <c r="H3" s="169" t="s">
        <v>6</v>
      </c>
      <c r="I3" s="168" t="s">
        <v>5</v>
      </c>
      <c r="J3" s="172" t="s">
        <v>7</v>
      </c>
      <c r="K3" s="1"/>
      <c r="L3" s="49"/>
      <c r="M3" s="49"/>
    </row>
    <row r="4" spans="2:13" ht="18.75">
      <c r="B4" s="163"/>
      <c r="C4" s="163"/>
      <c r="D4" s="166"/>
      <c r="E4" s="163"/>
      <c r="F4" s="170"/>
      <c r="G4" s="163"/>
      <c r="H4" s="170"/>
      <c r="I4" s="163"/>
      <c r="J4" s="173"/>
      <c r="K4" s="2"/>
      <c r="L4" s="49"/>
      <c r="M4" s="49"/>
    </row>
    <row r="5" spans="2:13" ht="18">
      <c r="B5" s="164"/>
      <c r="C5" s="164"/>
      <c r="D5" s="167"/>
      <c r="E5" s="164"/>
      <c r="F5" s="171"/>
      <c r="G5" s="164"/>
      <c r="H5" s="171"/>
      <c r="I5" s="164"/>
      <c r="J5" s="173"/>
      <c r="K5" s="3"/>
      <c r="L5" s="52"/>
      <c r="M5" s="49"/>
    </row>
    <row r="6" spans="2:13" s="121" customFormat="1" ht="15" customHeight="1">
      <c r="B6" s="73">
        <v>1</v>
      </c>
      <c r="C6" s="102" t="s">
        <v>85</v>
      </c>
      <c r="D6" s="103">
        <v>43147</v>
      </c>
      <c r="E6" s="102" t="s">
        <v>12</v>
      </c>
      <c r="F6" s="76">
        <v>120</v>
      </c>
      <c r="G6" s="73" t="s">
        <v>10</v>
      </c>
      <c r="H6" s="76">
        <v>25</v>
      </c>
      <c r="I6" s="73" t="s">
        <v>39</v>
      </c>
      <c r="J6" s="123"/>
      <c r="K6" s="124"/>
      <c r="L6" s="52"/>
      <c r="M6" s="52"/>
    </row>
    <row r="7" spans="2:13" s="48" customFormat="1" ht="15" customHeight="1">
      <c r="B7" s="73">
        <v>2</v>
      </c>
      <c r="C7" s="102" t="s">
        <v>62</v>
      </c>
      <c r="D7" s="103">
        <v>43150</v>
      </c>
      <c r="E7" s="102" t="s">
        <v>12</v>
      </c>
      <c r="F7" s="76">
        <v>128</v>
      </c>
      <c r="G7" s="73" t="s">
        <v>10</v>
      </c>
      <c r="H7" s="76">
        <v>34</v>
      </c>
      <c r="I7" s="73" t="s">
        <v>11</v>
      </c>
      <c r="J7" s="123"/>
      <c r="K7" s="124"/>
      <c r="L7" s="52"/>
      <c r="M7" s="52"/>
    </row>
    <row r="8" spans="2:13" s="121" customFormat="1" ht="15" customHeight="1">
      <c r="B8" s="73">
        <v>3</v>
      </c>
      <c r="C8" s="102" t="s">
        <v>202</v>
      </c>
      <c r="D8" s="103">
        <v>43163</v>
      </c>
      <c r="E8" s="102" t="s">
        <v>9</v>
      </c>
      <c r="F8" s="76">
        <v>120</v>
      </c>
      <c r="G8" s="73" t="s">
        <v>10</v>
      </c>
      <c r="H8" s="76">
        <v>24</v>
      </c>
      <c r="I8" s="73" t="s">
        <v>10</v>
      </c>
      <c r="J8" s="69"/>
      <c r="K8" s="124"/>
      <c r="L8" s="52"/>
      <c r="M8" s="51"/>
    </row>
    <row r="9" spans="2:13" s="48" customFormat="1" ht="15" customHeight="1">
      <c r="B9" s="73">
        <v>4</v>
      </c>
      <c r="C9" s="102" t="s">
        <v>15</v>
      </c>
      <c r="D9" s="103">
        <v>43177</v>
      </c>
      <c r="E9" s="102" t="s">
        <v>12</v>
      </c>
      <c r="F9" s="76">
        <v>112</v>
      </c>
      <c r="G9" s="73" t="s">
        <v>10</v>
      </c>
      <c r="H9" s="76">
        <v>23</v>
      </c>
      <c r="I9" s="73" t="s">
        <v>39</v>
      </c>
      <c r="J9" s="123"/>
      <c r="K9" s="124"/>
      <c r="L9" s="52"/>
      <c r="M9" s="125"/>
    </row>
    <row r="10" spans="2:13" s="48" customFormat="1" ht="15" customHeight="1">
      <c r="B10" s="73">
        <v>5</v>
      </c>
      <c r="C10" s="102" t="s">
        <v>203</v>
      </c>
      <c r="D10" s="103">
        <v>43189</v>
      </c>
      <c r="E10" s="102" t="s">
        <v>9</v>
      </c>
      <c r="F10" s="76">
        <v>113</v>
      </c>
      <c r="G10" s="73" t="s">
        <v>10</v>
      </c>
      <c r="H10" s="76">
        <v>21</v>
      </c>
      <c r="I10" s="73" t="s">
        <v>10</v>
      </c>
      <c r="J10" s="69"/>
      <c r="K10" s="124"/>
      <c r="L10" s="52"/>
      <c r="M10" s="49"/>
    </row>
    <row r="11" spans="2:13" s="48" customFormat="1" ht="15" customHeight="1">
      <c r="B11" s="73">
        <v>6</v>
      </c>
      <c r="C11" s="102" t="s">
        <v>84</v>
      </c>
      <c r="D11" s="103">
        <v>43222</v>
      </c>
      <c r="E11" s="102" t="s">
        <v>12</v>
      </c>
      <c r="F11" s="76">
        <v>113</v>
      </c>
      <c r="G11" s="73" t="s">
        <v>10</v>
      </c>
      <c r="H11" s="76">
        <v>18</v>
      </c>
      <c r="I11" s="73" t="s">
        <v>10</v>
      </c>
      <c r="J11" s="69"/>
      <c r="K11" s="124"/>
      <c r="L11" s="52"/>
      <c r="M11" s="49"/>
    </row>
    <row r="12" spans="2:13" s="48" customFormat="1" ht="15" customHeight="1">
      <c r="B12" s="73">
        <v>7</v>
      </c>
      <c r="C12" s="95" t="s">
        <v>197</v>
      </c>
      <c r="D12" s="104">
        <v>43228</v>
      </c>
      <c r="E12" s="95" t="s">
        <v>9</v>
      </c>
      <c r="F12" s="76">
        <v>112</v>
      </c>
      <c r="G12" s="73" t="s">
        <v>10</v>
      </c>
      <c r="H12" s="76">
        <v>21</v>
      </c>
      <c r="I12" s="73" t="s">
        <v>10</v>
      </c>
      <c r="J12" s="69"/>
      <c r="K12" s="124"/>
      <c r="L12" s="52"/>
      <c r="M12" s="49"/>
    </row>
    <row r="13" spans="2:13" s="121" customFormat="1" ht="15" customHeight="1">
      <c r="B13" s="73">
        <v>8</v>
      </c>
      <c r="C13" s="95" t="s">
        <v>209</v>
      </c>
      <c r="D13" s="104">
        <v>43234</v>
      </c>
      <c r="E13" s="95" t="s">
        <v>9</v>
      </c>
      <c r="F13" s="76">
        <v>111</v>
      </c>
      <c r="G13" s="73" t="s">
        <v>10</v>
      </c>
      <c r="H13" s="76">
        <v>17</v>
      </c>
      <c r="I13" s="73" t="s">
        <v>10</v>
      </c>
      <c r="J13" s="69"/>
      <c r="K13" s="124"/>
      <c r="L13" s="52"/>
      <c r="M13" s="49"/>
    </row>
    <row r="14" spans="2:13" s="48" customFormat="1" ht="15" customHeight="1">
      <c r="B14" s="73">
        <v>9</v>
      </c>
      <c r="C14" s="102" t="s">
        <v>95</v>
      </c>
      <c r="D14" s="103">
        <v>43253</v>
      </c>
      <c r="E14" s="102" t="s">
        <v>9</v>
      </c>
      <c r="F14" s="76">
        <v>114</v>
      </c>
      <c r="G14" s="73" t="s">
        <v>10</v>
      </c>
      <c r="H14" s="76">
        <v>28</v>
      </c>
      <c r="I14" s="73" t="s">
        <v>11</v>
      </c>
      <c r="J14" s="123"/>
      <c r="K14" s="124"/>
      <c r="L14" s="52"/>
      <c r="M14" s="125"/>
    </row>
    <row r="15" spans="2:13" s="121" customFormat="1" ht="15" customHeight="1">
      <c r="B15" s="73">
        <v>10</v>
      </c>
      <c r="C15" s="102" t="s">
        <v>18</v>
      </c>
      <c r="D15" s="103">
        <v>43256</v>
      </c>
      <c r="E15" s="102" t="s">
        <v>9</v>
      </c>
      <c r="F15" s="76">
        <v>110</v>
      </c>
      <c r="G15" s="73" t="s">
        <v>10</v>
      </c>
      <c r="H15" s="76">
        <v>19</v>
      </c>
      <c r="I15" s="73" t="s">
        <v>10</v>
      </c>
      <c r="J15" s="69"/>
      <c r="K15" s="124"/>
      <c r="L15" s="52"/>
      <c r="M15" s="49"/>
    </row>
    <row r="16" spans="2:13" s="48" customFormat="1" ht="15" customHeight="1">
      <c r="B16" s="73">
        <v>11</v>
      </c>
      <c r="C16" s="95" t="s">
        <v>212</v>
      </c>
      <c r="D16" s="104">
        <v>43261</v>
      </c>
      <c r="E16" s="95" t="s">
        <v>12</v>
      </c>
      <c r="F16" s="76">
        <v>128</v>
      </c>
      <c r="G16" s="73" t="s">
        <v>10</v>
      </c>
      <c r="H16" s="76">
        <v>30</v>
      </c>
      <c r="I16" s="73" t="s">
        <v>39</v>
      </c>
      <c r="J16" s="123"/>
      <c r="K16" s="124"/>
      <c r="L16" s="52"/>
      <c r="M16" s="125"/>
    </row>
    <row r="17" spans="2:13" s="121" customFormat="1" ht="15" customHeight="1">
      <c r="B17" s="73">
        <v>12</v>
      </c>
      <c r="C17" s="102" t="s">
        <v>205</v>
      </c>
      <c r="D17" s="103">
        <v>43270</v>
      </c>
      <c r="E17" s="102" t="s">
        <v>12</v>
      </c>
      <c r="F17" s="78">
        <v>110</v>
      </c>
      <c r="G17" s="73" t="s">
        <v>10</v>
      </c>
      <c r="H17" s="76">
        <v>16</v>
      </c>
      <c r="I17" s="73" t="s">
        <v>10</v>
      </c>
      <c r="J17" s="69"/>
      <c r="K17" s="124"/>
      <c r="L17" s="52"/>
      <c r="M17" s="49"/>
    </row>
    <row r="18" spans="2:13" s="48" customFormat="1" ht="15" customHeight="1">
      <c r="B18" s="73">
        <v>13</v>
      </c>
      <c r="C18" s="102" t="s">
        <v>104</v>
      </c>
      <c r="D18" s="103">
        <v>43276</v>
      </c>
      <c r="E18" s="102" t="s">
        <v>12</v>
      </c>
      <c r="F18" s="76">
        <v>120</v>
      </c>
      <c r="G18" s="73" t="s">
        <v>10</v>
      </c>
      <c r="H18" s="76">
        <v>24</v>
      </c>
      <c r="I18" s="73" t="s">
        <v>10</v>
      </c>
      <c r="J18" s="123"/>
      <c r="K18" s="124"/>
      <c r="L18" s="52"/>
      <c r="M18" s="52"/>
    </row>
    <row r="19" spans="2:13" s="48" customFormat="1" ht="15" customHeight="1">
      <c r="B19" s="73">
        <v>14</v>
      </c>
      <c r="C19" s="95" t="s">
        <v>198</v>
      </c>
      <c r="D19" s="104">
        <v>43277</v>
      </c>
      <c r="E19" s="95" t="s">
        <v>9</v>
      </c>
      <c r="F19" s="78">
        <v>114</v>
      </c>
      <c r="G19" s="73" t="s">
        <v>10</v>
      </c>
      <c r="H19" s="76">
        <v>18</v>
      </c>
      <c r="I19" s="73" t="s">
        <v>10</v>
      </c>
      <c r="J19" s="69"/>
      <c r="K19" s="124"/>
      <c r="L19" s="52"/>
      <c r="M19" s="49"/>
    </row>
    <row r="20" spans="2:13" s="48" customFormat="1" ht="15" customHeight="1">
      <c r="B20" s="73">
        <v>15</v>
      </c>
      <c r="C20" s="95" t="s">
        <v>210</v>
      </c>
      <c r="D20" s="104">
        <v>43280</v>
      </c>
      <c r="E20" s="95" t="s">
        <v>9</v>
      </c>
      <c r="F20" s="76">
        <v>115</v>
      </c>
      <c r="G20" s="73" t="s">
        <v>10</v>
      </c>
      <c r="H20" s="76">
        <v>19</v>
      </c>
      <c r="I20" s="73" t="s">
        <v>10</v>
      </c>
      <c r="J20" s="69"/>
      <c r="K20" s="124"/>
      <c r="L20" s="52"/>
      <c r="M20" s="50"/>
    </row>
    <row r="21" spans="2:13" s="48" customFormat="1" ht="15" customHeight="1">
      <c r="B21" s="73">
        <v>16</v>
      </c>
      <c r="C21" s="102" t="s">
        <v>207</v>
      </c>
      <c r="D21" s="103">
        <v>371995</v>
      </c>
      <c r="E21" s="95" t="s">
        <v>12</v>
      </c>
      <c r="F21" s="76">
        <v>107</v>
      </c>
      <c r="G21" s="73" t="s">
        <v>10</v>
      </c>
      <c r="H21" s="76">
        <v>15</v>
      </c>
      <c r="I21" s="73" t="s">
        <v>10</v>
      </c>
      <c r="J21" s="69"/>
      <c r="K21" s="124"/>
      <c r="L21" s="52"/>
      <c r="M21" s="50"/>
    </row>
    <row r="22" spans="2:13" s="48" customFormat="1" ht="15" customHeight="1">
      <c r="B22" s="73">
        <v>17</v>
      </c>
      <c r="C22" s="102" t="s">
        <v>121</v>
      </c>
      <c r="D22" s="103">
        <v>43291</v>
      </c>
      <c r="E22" s="102" t="s">
        <v>12</v>
      </c>
      <c r="F22" s="76">
        <v>113</v>
      </c>
      <c r="G22" s="73" t="s">
        <v>10</v>
      </c>
      <c r="H22" s="76">
        <v>18</v>
      </c>
      <c r="I22" s="73" t="s">
        <v>10</v>
      </c>
      <c r="J22" s="69"/>
      <c r="K22" s="124"/>
      <c r="L22" s="52"/>
      <c r="M22" s="49"/>
    </row>
    <row r="23" spans="2:13" s="121" customFormat="1" ht="15" customHeight="1">
      <c r="B23" s="73">
        <v>18</v>
      </c>
      <c r="C23" s="102" t="s">
        <v>119</v>
      </c>
      <c r="D23" s="103">
        <v>43300</v>
      </c>
      <c r="E23" s="102" t="s">
        <v>12</v>
      </c>
      <c r="F23" s="73">
        <v>115</v>
      </c>
      <c r="G23" s="73" t="s">
        <v>10</v>
      </c>
      <c r="H23" s="73">
        <v>22</v>
      </c>
      <c r="I23" s="73" t="s">
        <v>10</v>
      </c>
      <c r="J23" s="69"/>
      <c r="K23" s="124"/>
      <c r="L23" s="52"/>
      <c r="M23" s="50"/>
    </row>
    <row r="24" spans="2:13" s="48" customFormat="1" ht="15" customHeight="1">
      <c r="B24" s="73">
        <v>19</v>
      </c>
      <c r="C24" s="102" t="s">
        <v>200</v>
      </c>
      <c r="D24" s="103">
        <v>43302</v>
      </c>
      <c r="E24" s="102" t="s">
        <v>12</v>
      </c>
      <c r="F24" s="76">
        <v>114</v>
      </c>
      <c r="G24" s="73" t="s">
        <v>10</v>
      </c>
      <c r="H24" s="76">
        <v>24</v>
      </c>
      <c r="I24" s="73" t="s">
        <v>39</v>
      </c>
      <c r="J24" s="123"/>
      <c r="K24" s="124"/>
      <c r="L24" s="52"/>
      <c r="M24" s="52"/>
    </row>
    <row r="25" spans="2:13" s="48" customFormat="1" ht="15" customHeight="1">
      <c r="B25" s="73">
        <v>20</v>
      </c>
      <c r="C25" s="95" t="s">
        <v>97</v>
      </c>
      <c r="D25" s="104">
        <v>43312</v>
      </c>
      <c r="E25" s="95" t="s">
        <v>12</v>
      </c>
      <c r="F25" s="78">
        <v>111</v>
      </c>
      <c r="G25" s="73" t="s">
        <v>10</v>
      </c>
      <c r="H25" s="76">
        <v>17</v>
      </c>
      <c r="I25" s="73" t="s">
        <v>10</v>
      </c>
      <c r="J25" s="69"/>
      <c r="K25" s="124"/>
      <c r="L25" s="52"/>
      <c r="M25" s="49"/>
    </row>
    <row r="26" spans="2:13" s="48" customFormat="1" ht="15" customHeight="1">
      <c r="B26" s="73">
        <v>21</v>
      </c>
      <c r="C26" s="95" t="s">
        <v>213</v>
      </c>
      <c r="D26" s="104">
        <v>228</v>
      </c>
      <c r="E26" s="95" t="s">
        <v>9</v>
      </c>
      <c r="F26" s="76">
        <v>113</v>
      </c>
      <c r="G26" s="73" t="s">
        <v>10</v>
      </c>
      <c r="H26" s="76">
        <v>18</v>
      </c>
      <c r="I26" s="73" t="s">
        <v>10</v>
      </c>
      <c r="J26" s="69"/>
      <c r="K26" s="124"/>
      <c r="L26" s="52"/>
      <c r="M26" s="49"/>
    </row>
    <row r="27" spans="2:13" s="121" customFormat="1" ht="15" customHeight="1">
      <c r="B27" s="73">
        <v>22</v>
      </c>
      <c r="C27" s="95" t="s">
        <v>175</v>
      </c>
      <c r="D27" s="104">
        <v>43314</v>
      </c>
      <c r="E27" s="95" t="s">
        <v>9</v>
      </c>
      <c r="F27" s="76">
        <v>110</v>
      </c>
      <c r="G27" s="73" t="s">
        <v>10</v>
      </c>
      <c r="H27" s="76">
        <v>17</v>
      </c>
      <c r="I27" s="73" t="s">
        <v>10</v>
      </c>
      <c r="J27" s="69"/>
      <c r="K27" s="124"/>
      <c r="L27" s="52"/>
      <c r="M27" s="51"/>
    </row>
    <row r="28" spans="2:13" s="99" customFormat="1" ht="15" customHeight="1">
      <c r="B28" s="73">
        <v>23</v>
      </c>
      <c r="C28" s="102" t="s">
        <v>206</v>
      </c>
      <c r="D28" s="103">
        <v>43321</v>
      </c>
      <c r="E28" s="95" t="s">
        <v>9</v>
      </c>
      <c r="F28" s="76">
        <v>117</v>
      </c>
      <c r="G28" s="73" t="s">
        <v>10</v>
      </c>
      <c r="H28" s="76">
        <v>24</v>
      </c>
      <c r="I28" s="73" t="s">
        <v>39</v>
      </c>
      <c r="J28" s="123"/>
      <c r="K28" s="124"/>
      <c r="L28" s="52"/>
      <c r="M28" s="125"/>
    </row>
    <row r="29" spans="2:13" s="48" customFormat="1" ht="15" customHeight="1">
      <c r="B29" s="73">
        <v>24</v>
      </c>
      <c r="C29" s="102" t="s">
        <v>65</v>
      </c>
      <c r="D29" s="103">
        <v>43331</v>
      </c>
      <c r="E29" s="95" t="s">
        <v>12</v>
      </c>
      <c r="F29" s="76">
        <v>106</v>
      </c>
      <c r="G29" s="73" t="s">
        <v>10</v>
      </c>
      <c r="H29" s="76">
        <v>16</v>
      </c>
      <c r="I29" s="73" t="s">
        <v>10</v>
      </c>
      <c r="J29" s="69"/>
      <c r="K29" s="124"/>
      <c r="L29" s="117"/>
      <c r="M29" s="117"/>
    </row>
    <row r="30" spans="2:13" s="121" customFormat="1" ht="15" customHeight="1">
      <c r="B30" s="73">
        <v>25</v>
      </c>
      <c r="C30" s="95" t="s">
        <v>204</v>
      </c>
      <c r="D30" s="104">
        <v>43332</v>
      </c>
      <c r="E30" s="102" t="s">
        <v>12</v>
      </c>
      <c r="F30" s="76">
        <v>114</v>
      </c>
      <c r="G30" s="73" t="s">
        <v>10</v>
      </c>
      <c r="H30" s="76">
        <v>22</v>
      </c>
      <c r="I30" s="73" t="s">
        <v>10</v>
      </c>
      <c r="J30" s="69"/>
      <c r="K30" s="124"/>
      <c r="L30" s="52"/>
      <c r="M30" s="51"/>
    </row>
    <row r="31" spans="2:13" s="121" customFormat="1" ht="15" customHeight="1">
      <c r="B31" s="73">
        <v>26</v>
      </c>
      <c r="C31" s="102" t="s">
        <v>268</v>
      </c>
      <c r="D31" s="103">
        <v>43338</v>
      </c>
      <c r="E31" s="95" t="s">
        <v>12</v>
      </c>
      <c r="F31" s="76">
        <v>112</v>
      </c>
      <c r="G31" s="73" t="s">
        <v>10</v>
      </c>
      <c r="H31" s="76">
        <v>21</v>
      </c>
      <c r="I31" s="73" t="s">
        <v>10</v>
      </c>
      <c r="J31" s="69"/>
      <c r="K31" s="124"/>
      <c r="L31" s="52"/>
      <c r="M31" s="51"/>
    </row>
    <row r="32" spans="2:13" s="48" customFormat="1" ht="15" customHeight="1">
      <c r="B32" s="73">
        <v>27</v>
      </c>
      <c r="C32" s="102" t="s">
        <v>201</v>
      </c>
      <c r="D32" s="103">
        <v>43339</v>
      </c>
      <c r="E32" s="102" t="s">
        <v>9</v>
      </c>
      <c r="F32" s="78">
        <v>104</v>
      </c>
      <c r="G32" s="73" t="s">
        <v>10</v>
      </c>
      <c r="H32" s="76">
        <v>16</v>
      </c>
      <c r="I32" s="73" t="s">
        <v>10</v>
      </c>
      <c r="J32" s="123"/>
      <c r="K32" s="124"/>
      <c r="L32" s="52"/>
      <c r="M32" s="52"/>
    </row>
    <row r="33" spans="2:13" s="99" customFormat="1" ht="15" customHeight="1">
      <c r="B33" s="73">
        <v>28</v>
      </c>
      <c r="C33" s="102" t="s">
        <v>94</v>
      </c>
      <c r="D33" s="103">
        <v>43348</v>
      </c>
      <c r="E33" s="102" t="s">
        <v>12</v>
      </c>
      <c r="F33" s="78">
        <v>119</v>
      </c>
      <c r="G33" s="73" t="s">
        <v>10</v>
      </c>
      <c r="H33" s="76">
        <v>23</v>
      </c>
      <c r="I33" s="73" t="s">
        <v>10</v>
      </c>
      <c r="J33" s="69"/>
      <c r="K33" s="124"/>
      <c r="L33" s="52"/>
      <c r="M33" s="49"/>
    </row>
    <row r="34" spans="2:13" ht="15" customHeight="1">
      <c r="B34" s="73">
        <v>29</v>
      </c>
      <c r="C34" s="102" t="s">
        <v>64</v>
      </c>
      <c r="D34" s="103">
        <v>43361</v>
      </c>
      <c r="E34" s="95" t="s">
        <v>12</v>
      </c>
      <c r="F34" s="76">
        <v>109</v>
      </c>
      <c r="G34" s="73" t="s">
        <v>10</v>
      </c>
      <c r="H34" s="76">
        <v>20</v>
      </c>
      <c r="I34" s="73" t="s">
        <v>10</v>
      </c>
      <c r="J34" s="69"/>
      <c r="K34" s="124"/>
      <c r="L34" s="117"/>
      <c r="M34" s="118"/>
    </row>
    <row r="35" spans="2:13" ht="15" customHeight="1">
      <c r="B35" s="73">
        <v>30</v>
      </c>
      <c r="C35" s="102" t="s">
        <v>86</v>
      </c>
      <c r="D35" s="103">
        <v>43370</v>
      </c>
      <c r="E35" s="102" t="s">
        <v>12</v>
      </c>
      <c r="F35" s="78">
        <v>111</v>
      </c>
      <c r="G35" s="73" t="s">
        <v>10</v>
      </c>
      <c r="H35" s="76">
        <v>20</v>
      </c>
      <c r="I35" s="73" t="s">
        <v>10</v>
      </c>
      <c r="J35" s="69"/>
      <c r="K35" s="124"/>
      <c r="L35" s="52"/>
      <c r="M35" s="49"/>
    </row>
    <row r="36" spans="2:13" ht="15" customHeight="1">
      <c r="B36" s="73">
        <v>31</v>
      </c>
      <c r="C36" s="95" t="s">
        <v>208</v>
      </c>
      <c r="D36" s="104">
        <v>43374</v>
      </c>
      <c r="E36" s="95" t="s">
        <v>9</v>
      </c>
      <c r="F36" s="78">
        <v>115</v>
      </c>
      <c r="G36" s="73" t="s">
        <v>10</v>
      </c>
      <c r="H36" s="76">
        <v>20</v>
      </c>
      <c r="I36" s="73" t="s">
        <v>10</v>
      </c>
      <c r="J36" s="69"/>
      <c r="K36" s="124"/>
      <c r="L36" s="52"/>
      <c r="M36" s="49"/>
    </row>
    <row r="37" spans="2:13" ht="15" customHeight="1">
      <c r="B37" s="73">
        <v>32</v>
      </c>
      <c r="C37" s="102" t="s">
        <v>199</v>
      </c>
      <c r="D37" s="103">
        <v>43442</v>
      </c>
      <c r="E37" s="102" t="s">
        <v>9</v>
      </c>
      <c r="F37" s="76">
        <v>108</v>
      </c>
      <c r="G37" s="73" t="s">
        <v>10</v>
      </c>
      <c r="H37" s="76">
        <v>16</v>
      </c>
      <c r="I37" s="73" t="s">
        <v>10</v>
      </c>
      <c r="J37" s="69"/>
      <c r="K37" s="124"/>
      <c r="L37" s="52"/>
      <c r="M37" s="49"/>
    </row>
    <row r="38" spans="2:13" ht="15" customHeight="1">
      <c r="B38" s="73">
        <v>33</v>
      </c>
      <c r="C38" s="96" t="s">
        <v>211</v>
      </c>
      <c r="D38" s="104">
        <v>43458</v>
      </c>
      <c r="E38" s="95" t="s">
        <v>12</v>
      </c>
      <c r="F38" s="76">
        <v>110</v>
      </c>
      <c r="G38" s="73" t="s">
        <v>10</v>
      </c>
      <c r="H38" s="76">
        <v>20</v>
      </c>
      <c r="I38" s="73" t="s">
        <v>10</v>
      </c>
      <c r="J38" s="69"/>
      <c r="K38" s="124"/>
      <c r="L38" s="52"/>
      <c r="M38" s="49"/>
    </row>
    <row r="39" spans="2:13" ht="18.75">
      <c r="B39" s="8" t="s">
        <v>278</v>
      </c>
      <c r="C39" s="8"/>
      <c r="D39" s="8"/>
      <c r="E39" s="8"/>
      <c r="F39" s="8"/>
      <c r="G39" s="8"/>
      <c r="H39" s="8"/>
      <c r="I39" s="7"/>
      <c r="J39" s="7"/>
      <c r="K39" s="5"/>
    </row>
    <row r="40" spans="2:13" ht="18.75">
      <c r="B40" s="154" t="s">
        <v>28</v>
      </c>
      <c r="C40" s="154"/>
      <c r="D40" s="154"/>
      <c r="E40" s="154"/>
      <c r="F40" s="154"/>
      <c r="G40" s="154"/>
      <c r="H40" s="154"/>
      <c r="I40" s="8"/>
      <c r="J40" s="8"/>
      <c r="K40" s="9"/>
    </row>
    <row r="41" spans="2:13" ht="18.75">
      <c r="B41" s="90"/>
      <c r="C41" s="155" t="s">
        <v>29</v>
      </c>
      <c r="D41" s="11"/>
      <c r="E41" s="12" t="s">
        <v>9</v>
      </c>
      <c r="F41" s="12" t="s">
        <v>12</v>
      </c>
      <c r="G41" s="12" t="s">
        <v>30</v>
      </c>
      <c r="H41" s="12" t="s">
        <v>31</v>
      </c>
      <c r="I41" s="84"/>
      <c r="J41" s="84" t="s">
        <v>32</v>
      </c>
      <c r="K41" s="9"/>
    </row>
    <row r="42" spans="2:13" ht="31.5">
      <c r="B42" s="14"/>
      <c r="C42" s="156"/>
      <c r="D42" s="11" t="s">
        <v>10</v>
      </c>
      <c r="E42" s="11">
        <f>COUNTIFS($G$6:$G$38,"BT",$E$6:$E$38,"Nam")</f>
        <v>14</v>
      </c>
      <c r="F42" s="11">
        <f>COUNTIFS($G$6:$G$38,"BT",$E$6:$E$38,"Nữ")</f>
        <v>19</v>
      </c>
      <c r="G42" s="11">
        <f>SUM(E42:F42)</f>
        <v>33</v>
      </c>
      <c r="H42" s="11">
        <f>ROUND((G42/33*100),1)</f>
        <v>100</v>
      </c>
      <c r="I42" s="15"/>
      <c r="J42" s="16" t="s">
        <v>10</v>
      </c>
      <c r="K42" s="17" t="s">
        <v>33</v>
      </c>
    </row>
    <row r="43" spans="2:13" ht="47.25">
      <c r="B43" s="14"/>
      <c r="C43" s="156"/>
      <c r="D43" s="11" t="s">
        <v>34</v>
      </c>
      <c r="E43" s="11">
        <f>COUNTIFS($G$6:$G$38,"TC.N",$E$6:$E$38,"Nam")</f>
        <v>0</v>
      </c>
      <c r="F43" s="11">
        <f>COUNTIFS($G$6:$G$38,"TC.N",$E$6:$E$38,"Nữ")</f>
        <v>0</v>
      </c>
      <c r="G43" s="11">
        <f>SUM(E43:F43)</f>
        <v>0</v>
      </c>
      <c r="H43" s="11">
        <f>ROUND((G43/34*100),1)</f>
        <v>0</v>
      </c>
      <c r="I43" s="15"/>
      <c r="J43" s="16" t="s">
        <v>34</v>
      </c>
      <c r="K43" s="17" t="s">
        <v>35</v>
      </c>
    </row>
    <row r="44" spans="2:13" ht="18.75">
      <c r="B44" s="14"/>
      <c r="C44" s="157"/>
      <c r="D44" s="11" t="s">
        <v>22</v>
      </c>
      <c r="E44" s="11">
        <f>COUNTIFS($G$6:$G$38,"TC",$E$6:$E$38,"Nam")</f>
        <v>0</v>
      </c>
      <c r="F44" s="11">
        <f>COUNTIFS($G$6:$G$38,"TC",$E$6:$E$38,"Nữ")</f>
        <v>0</v>
      </c>
      <c r="G44" s="11">
        <f>SUM(E44:F44)</f>
        <v>0</v>
      </c>
      <c r="H44" s="11">
        <f>ROUND((G44/34*100),1)</f>
        <v>0</v>
      </c>
      <c r="I44" s="15"/>
      <c r="J44" s="16" t="s">
        <v>22</v>
      </c>
      <c r="K44" s="17" t="s">
        <v>36</v>
      </c>
    </row>
    <row r="45" spans="2:13" ht="18.75">
      <c r="B45" s="14"/>
      <c r="C45" s="18" t="s">
        <v>30</v>
      </c>
      <c r="D45" s="11"/>
      <c r="E45" s="19">
        <f>SUM(E42:E44)</f>
        <v>14</v>
      </c>
      <c r="F45" s="19">
        <f>SUM(F42:F44)</f>
        <v>19</v>
      </c>
      <c r="G45" s="19">
        <f>SUM(G42:G44)</f>
        <v>33</v>
      </c>
      <c r="H45" s="11">
        <f>SUM(H42:H44)</f>
        <v>100</v>
      </c>
      <c r="I45" s="20"/>
      <c r="J45" s="21" t="s">
        <v>11</v>
      </c>
      <c r="K45" s="17" t="s">
        <v>37</v>
      </c>
    </row>
    <row r="46" spans="2:13" ht="18.75">
      <c r="B46" s="14"/>
      <c r="C46" s="158" t="s">
        <v>38</v>
      </c>
      <c r="D46" s="11" t="s">
        <v>10</v>
      </c>
      <c r="E46" s="19">
        <f>COUNTIFS($I$6:$I$38,"BT",$E$6:$E$38,"Nam")</f>
        <v>12</v>
      </c>
      <c r="F46" s="19">
        <f>COUNTIFS($I$6:$I$38,"BT",$E$6:$E$38,"Nữ")</f>
        <v>14</v>
      </c>
      <c r="G46" s="19">
        <f>SUM(E46:F46)</f>
        <v>26</v>
      </c>
      <c r="H46" s="19">
        <f>ROUND((G46/33*100),1)</f>
        <v>78.8</v>
      </c>
      <c r="I46" s="20"/>
      <c r="J46" s="21" t="s">
        <v>39</v>
      </c>
      <c r="K46" s="17" t="s">
        <v>40</v>
      </c>
    </row>
    <row r="47" spans="2:13" ht="47.25">
      <c r="B47" s="14"/>
      <c r="C47" s="159"/>
      <c r="D47" s="11" t="s">
        <v>11</v>
      </c>
      <c r="E47" s="19">
        <f>COUNTIFS($I$6:$I$38,"BP",$E$6:$E$38,"Nam")</f>
        <v>1</v>
      </c>
      <c r="F47" s="19">
        <f>COUNTIFS($I$6:$I$38,"BP",$E$6:$E$38,"Nữ")</f>
        <v>1</v>
      </c>
      <c r="G47" s="19">
        <f>SUM(E47:F47)</f>
        <v>2</v>
      </c>
      <c r="H47" s="19">
        <f>ROUND((G47/33*100),1)</f>
        <v>6.1</v>
      </c>
      <c r="I47" s="20"/>
      <c r="J47" s="22" t="s">
        <v>41</v>
      </c>
      <c r="K47" s="17" t="s">
        <v>42</v>
      </c>
    </row>
    <row r="48" spans="2:13" ht="18.75">
      <c r="B48" s="14"/>
      <c r="C48" s="159"/>
      <c r="D48" s="11" t="s">
        <v>39</v>
      </c>
      <c r="E48" s="19">
        <f>COUNTIFS($I$6:$I$38,"Th.C",$E$6:$E$38,"Nam")</f>
        <v>1</v>
      </c>
      <c r="F48" s="19">
        <f>COUNTIFS($I$6:$I$38,"Th.C",$E$6:$E$38,"Nữ")</f>
        <v>4</v>
      </c>
      <c r="G48" s="19">
        <f>SUM(E48:F48)</f>
        <v>5</v>
      </c>
      <c r="H48" s="19">
        <f>ROUND((G48/33*100),1)</f>
        <v>15.2</v>
      </c>
      <c r="I48" s="20"/>
      <c r="J48" s="23" t="s">
        <v>23</v>
      </c>
      <c r="K48" s="16" t="s">
        <v>43</v>
      </c>
    </row>
    <row r="49" spans="2:11" ht="18.75">
      <c r="B49" s="14"/>
      <c r="C49" s="159"/>
      <c r="D49" s="11" t="s">
        <v>41</v>
      </c>
      <c r="E49" s="19">
        <f>COUNTIFS($I$6:$I$38,"NC.N",$E$6:$E$38,"Nam")</f>
        <v>0</v>
      </c>
      <c r="F49" s="19">
        <f>COUNTIFS($I$6:$I$38,"NC.N",$E$6:$E$38,"Nữ")</f>
        <v>0</v>
      </c>
      <c r="G49" s="19">
        <f t="shared" ref="G49:G51" si="0">SUM(E49:F49)</f>
        <v>0</v>
      </c>
      <c r="H49" s="19">
        <f t="shared" ref="H49" si="1">ROUND((G49/34*100),1)</f>
        <v>0</v>
      </c>
      <c r="I49" s="20"/>
      <c r="J49" s="23" t="s">
        <v>44</v>
      </c>
      <c r="K49" s="24" t="s">
        <v>45</v>
      </c>
    </row>
    <row r="50" spans="2:11" ht="47.25">
      <c r="B50" s="14"/>
      <c r="C50" s="159"/>
      <c r="D50" s="11" t="s">
        <v>23</v>
      </c>
      <c r="E50" s="19">
        <f>COUNTIFS($I$6:$I$38,"NC",$E$6:$E$38,"Nam")</f>
        <v>0</v>
      </c>
      <c r="F50" s="19">
        <f>COUNTIFS($I$6:$I$38,"NC",$E$6:$E$38,"Nữ")</f>
        <v>0</v>
      </c>
      <c r="G50" s="19">
        <f t="shared" si="0"/>
        <v>0</v>
      </c>
      <c r="H50" s="19">
        <f>ROUND((G50/38*100),1)</f>
        <v>0</v>
      </c>
      <c r="I50" s="20"/>
      <c r="J50" s="25" t="s">
        <v>46</v>
      </c>
      <c r="K50" s="17" t="s">
        <v>47</v>
      </c>
    </row>
    <row r="51" spans="2:11" ht="18.75">
      <c r="B51" s="14"/>
      <c r="C51" s="159"/>
      <c r="D51" s="11" t="s">
        <v>44</v>
      </c>
      <c r="E51" s="19">
        <f>COUNTIFS($I$6:$I$38,"GC",$E$6:$E$38,"Nam")</f>
        <v>0</v>
      </c>
      <c r="F51" s="19">
        <f>COUNTIFS($I$6:$I$38,"GC",$E$6:$E$38,"Nữ")</f>
        <v>0</v>
      </c>
      <c r="G51" s="19">
        <f t="shared" si="0"/>
        <v>0</v>
      </c>
      <c r="H51" s="19">
        <f>ROUND((G51/38*100),1)</f>
        <v>0</v>
      </c>
      <c r="I51" s="20"/>
      <c r="J51" s="26"/>
    </row>
    <row r="52" spans="2:11" ht="18.75">
      <c r="B52" s="27"/>
      <c r="C52" s="160"/>
      <c r="D52" s="28" t="s">
        <v>46</v>
      </c>
      <c r="E52" s="19">
        <f>COUNTIFS($I$6:$I$38,"GC.N",$E$6:$E$38,"Nam")</f>
        <v>0</v>
      </c>
      <c r="F52" s="19">
        <f>COUNTIFS($I$6:$I$38,"GC.N",$E$6:$E$38,"Nữ")</f>
        <v>0</v>
      </c>
      <c r="G52" s="19">
        <f>SUM(E52:F52)</f>
        <v>0</v>
      </c>
      <c r="H52" s="19">
        <f>ROUND((G52/34*100),1)</f>
        <v>0</v>
      </c>
      <c r="I52" s="20"/>
      <c r="J52" s="26"/>
    </row>
    <row r="53" spans="2:11" ht="18.75">
      <c r="B53" s="27"/>
      <c r="C53" s="18" t="s">
        <v>30</v>
      </c>
      <c r="D53" s="28"/>
      <c r="E53" s="29">
        <f>SUM(E46:E52)</f>
        <v>14</v>
      </c>
      <c r="F53" s="29">
        <f>SUM(F46:F52)</f>
        <v>19</v>
      </c>
      <c r="G53" s="29">
        <f>SUM(G46:G52)</f>
        <v>33</v>
      </c>
      <c r="H53" s="29">
        <f>SUM(H46:H52)</f>
        <v>100.1</v>
      </c>
      <c r="I53" s="30"/>
      <c r="J53" s="89"/>
      <c r="K53" s="27"/>
    </row>
    <row r="54" spans="2:11" ht="18.75">
      <c r="B54" s="27"/>
      <c r="C54" s="27"/>
      <c r="G54" s="68"/>
      <c r="H54" s="70"/>
      <c r="I54" s="88" t="s">
        <v>288</v>
      </c>
      <c r="J54" s="88"/>
      <c r="K54" s="88"/>
    </row>
    <row r="55" spans="2:11" ht="15.75">
      <c r="B55" s="33"/>
      <c r="C55" s="33"/>
      <c r="G55" s="32"/>
      <c r="H55" s="34"/>
      <c r="I55" s="91" t="s">
        <v>48</v>
      </c>
      <c r="J55" s="91"/>
      <c r="K55" s="91"/>
    </row>
    <row r="56" spans="2:11" ht="15.75">
      <c r="B56" s="33"/>
      <c r="C56" s="33"/>
      <c r="D56" s="32"/>
      <c r="E56" s="34"/>
      <c r="F56" s="33"/>
      <c r="G56" s="34"/>
      <c r="H56" s="33" t="s">
        <v>289</v>
      </c>
      <c r="I56" s="33"/>
      <c r="J56" s="33"/>
      <c r="K56" s="6"/>
    </row>
    <row r="57" spans="2:11" ht="15.75">
      <c r="B57" s="33"/>
      <c r="C57" s="33"/>
      <c r="D57" s="32"/>
      <c r="E57" s="34"/>
      <c r="F57" s="33"/>
      <c r="G57" s="34"/>
      <c r="H57" s="33" t="s">
        <v>290</v>
      </c>
      <c r="I57" s="33"/>
      <c r="J57" s="33"/>
      <c r="K57" s="91"/>
    </row>
  </sheetData>
  <sortState ref="B6:M38">
    <sortCondition ref="D6:D38"/>
  </sortState>
  <mergeCells count="14">
    <mergeCell ref="J3:J5"/>
    <mergeCell ref="B40:H40"/>
    <mergeCell ref="C41:C44"/>
    <mergeCell ref="C46:C52"/>
    <mergeCell ref="B1:K1"/>
    <mergeCell ref="B2:K2"/>
    <mergeCell ref="B3:B5"/>
    <mergeCell ref="C3:C5"/>
    <mergeCell ref="D3:D5"/>
    <mergeCell ref="E3:E5"/>
    <mergeCell ref="F3:F5"/>
    <mergeCell ref="G3:G5"/>
    <mergeCell ref="H3:H5"/>
    <mergeCell ref="I3:I5"/>
  </mergeCells>
  <dataValidations count="1">
    <dataValidation allowBlank="1" showInputMessage="1" showErrorMessage="1" promptTitle="Năm sinh - Cột bắt buộc nhập" prompt="* Có 3 cách nhập cho cột này:&#10;- Chỉ nhập năm học: 2010 hoặc&#10;- Nhập tháng, năm: 4.1998 hoặc&#10;- Nhập đầy đủ: 04.10.2010&#10;* Nếu ngày hoặc tháng để trống thì chương trình sẽ hiểu là ngày 01, hoặc tháng 01" sqref="D32:D33"/>
  </dataValidations>
  <pageMargins left="0.39" right="0.24" top="1.07" bottom="2.29" header="0.43" footer="0.69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58"/>
  <sheetViews>
    <sheetView tabSelected="1" topLeftCell="A19" workbookViewId="0">
      <selection activeCell="F22" sqref="F22"/>
    </sheetView>
  </sheetViews>
  <sheetFormatPr defaultRowHeight="15"/>
  <cols>
    <col min="1" max="1" width="4.85546875" customWidth="1"/>
    <col min="2" max="2" width="5.5703125" customWidth="1"/>
    <col min="3" max="3" width="24.5703125" customWidth="1"/>
    <col min="4" max="4" width="7" bestFit="1" customWidth="1"/>
    <col min="5" max="5" width="7.42578125" customWidth="1"/>
    <col min="6" max="6" width="8" customWidth="1"/>
    <col min="7" max="7" width="7.28515625" customWidth="1"/>
    <col min="8" max="9" width="7.5703125" customWidth="1"/>
    <col min="10" max="10" width="7.85546875" customWidth="1"/>
  </cols>
  <sheetData>
    <row r="1" spans="2:13" ht="20.25">
      <c r="B1" s="161" t="s">
        <v>58</v>
      </c>
      <c r="C1" s="161"/>
      <c r="D1" s="161"/>
      <c r="E1" s="161"/>
      <c r="F1" s="161"/>
      <c r="G1" s="161"/>
      <c r="H1" s="161"/>
      <c r="I1" s="161"/>
      <c r="J1" s="161"/>
      <c r="K1" s="161"/>
    </row>
    <row r="2" spans="2:13" ht="18.75">
      <c r="B2" s="154" t="s">
        <v>59</v>
      </c>
      <c r="C2" s="154"/>
      <c r="D2" s="154"/>
      <c r="E2" s="154"/>
      <c r="F2" s="154"/>
      <c r="G2" s="154"/>
      <c r="H2" s="154"/>
      <c r="I2" s="154"/>
      <c r="J2" s="154"/>
      <c r="K2" s="154"/>
    </row>
    <row r="3" spans="2:13" ht="20.25" customHeight="1">
      <c r="B3" s="162" t="s">
        <v>0</v>
      </c>
      <c r="C3" s="162" t="s">
        <v>1</v>
      </c>
      <c r="D3" s="165" t="s">
        <v>2</v>
      </c>
      <c r="E3" s="168" t="s">
        <v>3</v>
      </c>
      <c r="F3" s="169" t="s">
        <v>4</v>
      </c>
      <c r="G3" s="168" t="s">
        <v>5</v>
      </c>
      <c r="H3" s="169" t="s">
        <v>6</v>
      </c>
      <c r="I3" s="168" t="s">
        <v>5</v>
      </c>
      <c r="J3" s="172" t="s">
        <v>7</v>
      </c>
      <c r="K3" s="1"/>
      <c r="L3" s="49"/>
      <c r="M3" s="49"/>
    </row>
    <row r="4" spans="2:13" ht="18.75">
      <c r="B4" s="163"/>
      <c r="C4" s="163"/>
      <c r="D4" s="166"/>
      <c r="E4" s="163"/>
      <c r="F4" s="170"/>
      <c r="G4" s="163"/>
      <c r="H4" s="170"/>
      <c r="I4" s="163"/>
      <c r="J4" s="173"/>
      <c r="K4" s="2"/>
      <c r="L4" s="49"/>
      <c r="M4" s="49"/>
    </row>
    <row r="5" spans="2:13" ht="18">
      <c r="B5" s="164"/>
      <c r="C5" s="164"/>
      <c r="D5" s="167"/>
      <c r="E5" s="164"/>
      <c r="F5" s="171"/>
      <c r="G5" s="164"/>
      <c r="H5" s="171"/>
      <c r="I5" s="164"/>
      <c r="J5" s="173"/>
      <c r="K5" s="3"/>
      <c r="L5" s="52"/>
      <c r="M5" s="49"/>
    </row>
    <row r="6" spans="2:13" s="48" customFormat="1" ht="15" customHeight="1">
      <c r="B6" s="73">
        <v>1</v>
      </c>
      <c r="C6" s="95" t="s">
        <v>113</v>
      </c>
      <c r="D6" s="104">
        <v>43103</v>
      </c>
      <c r="E6" s="95" t="s">
        <v>9</v>
      </c>
      <c r="F6" s="78">
        <v>120</v>
      </c>
      <c r="G6" s="73" t="s">
        <v>10</v>
      </c>
      <c r="H6" s="76">
        <v>24</v>
      </c>
      <c r="I6" s="73" t="s">
        <v>10</v>
      </c>
      <c r="J6" s="129"/>
      <c r="K6" s="5"/>
      <c r="L6" s="52"/>
      <c r="M6" s="49"/>
    </row>
    <row r="7" spans="2:13" s="48" customFormat="1" ht="15" customHeight="1">
      <c r="B7" s="73">
        <v>2</v>
      </c>
      <c r="C7" s="95" t="s">
        <v>266</v>
      </c>
      <c r="D7" s="104">
        <v>11</v>
      </c>
      <c r="E7" s="95" t="s">
        <v>9</v>
      </c>
      <c r="F7" s="76">
        <v>114</v>
      </c>
      <c r="G7" s="73" t="s">
        <v>10</v>
      </c>
      <c r="H7" s="76">
        <v>18</v>
      </c>
      <c r="I7" s="73" t="s">
        <v>10</v>
      </c>
      <c r="J7" s="129"/>
      <c r="K7" s="5"/>
      <c r="L7" s="52"/>
      <c r="M7" s="49"/>
    </row>
    <row r="8" spans="2:13" s="48" customFormat="1" ht="15" customHeight="1">
      <c r="B8" s="73">
        <v>3</v>
      </c>
      <c r="C8" s="95" t="s">
        <v>218</v>
      </c>
      <c r="D8" s="104">
        <v>43105</v>
      </c>
      <c r="E8" s="95" t="s">
        <v>9</v>
      </c>
      <c r="F8" s="76">
        <v>113</v>
      </c>
      <c r="G8" s="73" t="s">
        <v>10</v>
      </c>
      <c r="H8" s="76">
        <v>19</v>
      </c>
      <c r="I8" s="73" t="s">
        <v>10</v>
      </c>
      <c r="J8" s="129"/>
      <c r="K8" s="5"/>
      <c r="L8" s="52"/>
      <c r="M8" s="49"/>
    </row>
    <row r="9" spans="2:13" s="48" customFormat="1" ht="15" customHeight="1">
      <c r="B9" s="73">
        <v>4</v>
      </c>
      <c r="C9" s="95" t="s">
        <v>219</v>
      </c>
      <c r="D9" s="104">
        <v>43135</v>
      </c>
      <c r="E9" s="95" t="s">
        <v>9</v>
      </c>
      <c r="F9" s="76">
        <v>119</v>
      </c>
      <c r="G9" s="73" t="s">
        <v>10</v>
      </c>
      <c r="H9" s="76">
        <v>22</v>
      </c>
      <c r="I9" s="73" t="s">
        <v>10</v>
      </c>
      <c r="J9" s="129"/>
      <c r="K9" s="5"/>
      <c r="L9" s="52"/>
      <c r="M9" s="49"/>
    </row>
    <row r="10" spans="2:13" s="48" customFormat="1" ht="15" customHeight="1">
      <c r="B10" s="73">
        <v>5</v>
      </c>
      <c r="C10" s="95" t="s">
        <v>217</v>
      </c>
      <c r="D10" s="104">
        <v>43143</v>
      </c>
      <c r="E10" s="95" t="s">
        <v>9</v>
      </c>
      <c r="F10" s="76">
        <v>109</v>
      </c>
      <c r="G10" s="73" t="s">
        <v>10</v>
      </c>
      <c r="H10" s="76">
        <v>20</v>
      </c>
      <c r="I10" s="73" t="s">
        <v>10</v>
      </c>
      <c r="J10" s="129"/>
      <c r="K10" s="5"/>
      <c r="L10" s="52"/>
      <c r="M10" s="51"/>
    </row>
    <row r="11" spans="2:13" s="121" customFormat="1" ht="15" customHeight="1">
      <c r="B11" s="73">
        <v>6</v>
      </c>
      <c r="C11" s="95" t="s">
        <v>238</v>
      </c>
      <c r="D11" s="104">
        <v>43158</v>
      </c>
      <c r="E11" s="95" t="s">
        <v>9</v>
      </c>
      <c r="F11" s="76">
        <v>114</v>
      </c>
      <c r="G11" s="73" t="s">
        <v>10</v>
      </c>
      <c r="H11" s="76">
        <v>22</v>
      </c>
      <c r="I11" s="73" t="s">
        <v>39</v>
      </c>
      <c r="J11" s="129"/>
      <c r="K11" s="5"/>
      <c r="L11" s="52"/>
      <c r="M11" s="52"/>
    </row>
    <row r="12" spans="2:13" s="121" customFormat="1" ht="15" customHeight="1">
      <c r="B12" s="73">
        <v>7</v>
      </c>
      <c r="C12" s="95" t="s">
        <v>237</v>
      </c>
      <c r="D12" s="104">
        <v>43170</v>
      </c>
      <c r="E12" s="95" t="s">
        <v>9</v>
      </c>
      <c r="F12" s="76">
        <v>114</v>
      </c>
      <c r="G12" s="73" t="s">
        <v>10</v>
      </c>
      <c r="H12" s="76">
        <v>23</v>
      </c>
      <c r="I12" s="73" t="s">
        <v>39</v>
      </c>
      <c r="J12" s="129"/>
      <c r="K12" s="5"/>
      <c r="L12" s="52"/>
      <c r="M12" s="125"/>
    </row>
    <row r="13" spans="2:13" s="48" customFormat="1" ht="15" customHeight="1">
      <c r="B13" s="73">
        <v>8</v>
      </c>
      <c r="C13" s="102" t="s">
        <v>224</v>
      </c>
      <c r="D13" s="103">
        <v>43181</v>
      </c>
      <c r="E13" s="102" t="s">
        <v>12</v>
      </c>
      <c r="F13" s="78">
        <v>113</v>
      </c>
      <c r="G13" s="73" t="s">
        <v>10</v>
      </c>
      <c r="H13" s="76">
        <v>20</v>
      </c>
      <c r="I13" s="73" t="s">
        <v>10</v>
      </c>
      <c r="J13" s="129"/>
      <c r="K13" s="5"/>
      <c r="L13" s="52"/>
      <c r="M13" s="49"/>
    </row>
    <row r="14" spans="2:13" s="121" customFormat="1" ht="15" customHeight="1">
      <c r="B14" s="73">
        <v>9</v>
      </c>
      <c r="C14" s="102" t="s">
        <v>103</v>
      </c>
      <c r="D14" s="103">
        <v>43186</v>
      </c>
      <c r="E14" s="102" t="s">
        <v>12</v>
      </c>
      <c r="F14" s="76">
        <v>116</v>
      </c>
      <c r="G14" s="73" t="s">
        <v>10</v>
      </c>
      <c r="H14" s="76">
        <v>23</v>
      </c>
      <c r="I14" s="73" t="s">
        <v>39</v>
      </c>
      <c r="J14" s="129"/>
      <c r="K14" s="5"/>
      <c r="L14" s="52"/>
      <c r="M14" s="125"/>
    </row>
    <row r="15" spans="2:13" s="48" customFormat="1" ht="15" customHeight="1">
      <c r="B15" s="73">
        <v>10</v>
      </c>
      <c r="C15" s="102" t="s">
        <v>16</v>
      </c>
      <c r="D15" s="103">
        <v>43209</v>
      </c>
      <c r="E15" s="102" t="s">
        <v>9</v>
      </c>
      <c r="F15" s="76">
        <v>113</v>
      </c>
      <c r="G15" s="73" t="s">
        <v>10</v>
      </c>
      <c r="H15" s="76">
        <v>21</v>
      </c>
      <c r="I15" s="73" t="s">
        <v>10</v>
      </c>
      <c r="J15" s="129"/>
      <c r="K15" s="5"/>
      <c r="L15" s="52"/>
      <c r="M15" s="51"/>
    </row>
    <row r="16" spans="2:13" s="121" customFormat="1" ht="15" customHeight="1">
      <c r="B16" s="73">
        <v>11</v>
      </c>
      <c r="C16" s="102" t="s">
        <v>116</v>
      </c>
      <c r="D16" s="103">
        <v>43210</v>
      </c>
      <c r="E16" s="102" t="s">
        <v>12</v>
      </c>
      <c r="F16" s="76">
        <v>113</v>
      </c>
      <c r="G16" s="73" t="s">
        <v>10</v>
      </c>
      <c r="H16" s="76">
        <v>23</v>
      </c>
      <c r="I16" s="73" t="s">
        <v>39</v>
      </c>
      <c r="J16" s="129"/>
      <c r="K16" s="5"/>
      <c r="L16" s="52"/>
      <c r="M16" s="52"/>
    </row>
    <row r="17" spans="2:13" s="48" customFormat="1" ht="15" customHeight="1">
      <c r="B17" s="73">
        <v>12</v>
      </c>
      <c r="C17" s="102" t="s">
        <v>222</v>
      </c>
      <c r="D17" s="103">
        <v>43214</v>
      </c>
      <c r="E17" s="102" t="s">
        <v>12</v>
      </c>
      <c r="F17" s="78">
        <v>109</v>
      </c>
      <c r="G17" s="73" t="s">
        <v>10</v>
      </c>
      <c r="H17" s="76">
        <v>19</v>
      </c>
      <c r="I17" s="73" t="s">
        <v>10</v>
      </c>
      <c r="J17" s="129"/>
      <c r="K17" s="5"/>
      <c r="L17" s="52"/>
      <c r="M17" s="49"/>
    </row>
    <row r="18" spans="2:13" s="121" customFormat="1" ht="15" customHeight="1">
      <c r="B18" s="73">
        <v>13</v>
      </c>
      <c r="C18" s="95" t="s">
        <v>231</v>
      </c>
      <c r="D18" s="104">
        <v>43222</v>
      </c>
      <c r="E18" s="95" t="s">
        <v>9</v>
      </c>
      <c r="F18" s="76">
        <v>119</v>
      </c>
      <c r="G18" s="73" t="s">
        <v>10</v>
      </c>
      <c r="H18" s="76">
        <v>25.5</v>
      </c>
      <c r="I18" s="73" t="s">
        <v>39</v>
      </c>
      <c r="J18" s="129"/>
      <c r="K18" s="5"/>
      <c r="L18" s="52"/>
      <c r="M18" s="125"/>
    </row>
    <row r="19" spans="2:13" s="121" customFormat="1" ht="15" customHeight="1">
      <c r="B19" s="73">
        <v>14</v>
      </c>
      <c r="C19" s="95" t="s">
        <v>228</v>
      </c>
      <c r="D19" s="104">
        <v>43223</v>
      </c>
      <c r="E19" s="95" t="s">
        <v>9</v>
      </c>
      <c r="F19" s="76">
        <v>116</v>
      </c>
      <c r="G19" s="73" t="s">
        <v>10</v>
      </c>
      <c r="H19" s="76">
        <v>18</v>
      </c>
      <c r="I19" s="73" t="s">
        <v>10</v>
      </c>
      <c r="J19" s="129"/>
      <c r="K19" s="5"/>
      <c r="L19" s="52"/>
      <c r="M19" s="125"/>
    </row>
    <row r="20" spans="2:13" s="48" customFormat="1" ht="15" customHeight="1">
      <c r="B20" s="73">
        <v>15</v>
      </c>
      <c r="C20" s="95" t="s">
        <v>229</v>
      </c>
      <c r="D20" s="104">
        <v>43242</v>
      </c>
      <c r="E20" s="95" t="s">
        <v>9</v>
      </c>
      <c r="F20" s="76">
        <v>112</v>
      </c>
      <c r="G20" s="73" t="s">
        <v>10</v>
      </c>
      <c r="H20" s="76">
        <v>21</v>
      </c>
      <c r="I20" s="73" t="s">
        <v>10</v>
      </c>
      <c r="J20" s="129"/>
      <c r="K20" s="5"/>
      <c r="L20" s="52"/>
      <c r="M20" s="51"/>
    </row>
    <row r="21" spans="2:13" s="121" customFormat="1" ht="15" customHeight="1">
      <c r="B21" s="73">
        <v>16</v>
      </c>
      <c r="C21" s="95" t="s">
        <v>220</v>
      </c>
      <c r="D21" s="104">
        <v>43244</v>
      </c>
      <c r="E21" s="95" t="s">
        <v>9</v>
      </c>
      <c r="F21" s="76">
        <v>116</v>
      </c>
      <c r="G21" s="73" t="s">
        <v>10</v>
      </c>
      <c r="H21" s="76">
        <v>24.5</v>
      </c>
      <c r="I21" s="73" t="s">
        <v>39</v>
      </c>
      <c r="J21" s="129"/>
      <c r="K21" s="5"/>
      <c r="L21" s="52"/>
      <c r="M21" s="125"/>
    </row>
    <row r="22" spans="2:13" s="48" customFormat="1" ht="15" customHeight="1">
      <c r="B22" s="73">
        <v>17</v>
      </c>
      <c r="C22" s="102" t="s">
        <v>227</v>
      </c>
      <c r="D22" s="103">
        <v>43244</v>
      </c>
      <c r="E22" s="102" t="s">
        <v>12</v>
      </c>
      <c r="F22" s="76">
        <v>118</v>
      </c>
      <c r="G22" s="73" t="s">
        <v>10</v>
      </c>
      <c r="H22" s="76">
        <v>21</v>
      </c>
      <c r="I22" s="73" t="s">
        <v>10</v>
      </c>
      <c r="J22" s="129"/>
      <c r="K22" s="5"/>
      <c r="L22" s="52"/>
      <c r="M22" s="49"/>
    </row>
    <row r="23" spans="2:13" s="121" customFormat="1" ht="15" customHeight="1">
      <c r="B23" s="73">
        <v>18</v>
      </c>
      <c r="C23" s="102" t="s">
        <v>221</v>
      </c>
      <c r="D23" s="103">
        <v>43267</v>
      </c>
      <c r="E23" s="102" t="s">
        <v>12</v>
      </c>
      <c r="F23" s="76">
        <v>117</v>
      </c>
      <c r="G23" s="73" t="s">
        <v>10</v>
      </c>
      <c r="H23" s="76">
        <v>26</v>
      </c>
      <c r="I23" s="73" t="s">
        <v>11</v>
      </c>
      <c r="J23" s="129"/>
      <c r="K23" s="5"/>
      <c r="L23" s="52"/>
      <c r="M23" s="52"/>
    </row>
    <row r="24" spans="2:13" s="48" customFormat="1" ht="15" customHeight="1">
      <c r="B24" s="73">
        <v>19</v>
      </c>
      <c r="C24" s="95" t="s">
        <v>215</v>
      </c>
      <c r="D24" s="104">
        <v>43295</v>
      </c>
      <c r="E24" s="102" t="s">
        <v>12</v>
      </c>
      <c r="F24" s="76">
        <v>102</v>
      </c>
      <c r="G24" s="73" t="s">
        <v>10</v>
      </c>
      <c r="H24" s="76">
        <v>15</v>
      </c>
      <c r="I24" s="73" t="s">
        <v>10</v>
      </c>
      <c r="J24" s="129"/>
      <c r="K24" s="5"/>
      <c r="L24" s="52"/>
      <c r="M24" s="49"/>
    </row>
    <row r="25" spans="2:13" s="121" customFormat="1" ht="15" customHeight="1">
      <c r="B25" s="73">
        <v>20</v>
      </c>
      <c r="C25" s="95" t="s">
        <v>232</v>
      </c>
      <c r="D25" s="104">
        <v>43337</v>
      </c>
      <c r="E25" s="95" t="s">
        <v>12</v>
      </c>
      <c r="F25" s="78">
        <v>115</v>
      </c>
      <c r="G25" s="73" t="s">
        <v>10</v>
      </c>
      <c r="H25" s="76">
        <v>32</v>
      </c>
      <c r="I25" s="73" t="s">
        <v>11</v>
      </c>
      <c r="J25" s="129"/>
      <c r="K25" s="5"/>
      <c r="L25" s="52"/>
      <c r="M25" s="52"/>
    </row>
    <row r="26" spans="2:13" s="48" customFormat="1" ht="15" customHeight="1">
      <c r="B26" s="73">
        <v>21</v>
      </c>
      <c r="C26" s="95" t="s">
        <v>96</v>
      </c>
      <c r="D26" s="104">
        <v>43341</v>
      </c>
      <c r="E26" s="95" t="s">
        <v>12</v>
      </c>
      <c r="F26" s="76">
        <v>110</v>
      </c>
      <c r="G26" s="73" t="s">
        <v>10</v>
      </c>
      <c r="H26" s="76">
        <v>18</v>
      </c>
      <c r="I26" s="73" t="s">
        <v>10</v>
      </c>
      <c r="J26" s="129"/>
      <c r="K26" s="5"/>
      <c r="L26" s="52"/>
      <c r="M26" s="50"/>
    </row>
    <row r="27" spans="2:13" s="121" customFormat="1" ht="15" customHeight="1">
      <c r="B27" s="73">
        <v>22</v>
      </c>
      <c r="C27" s="102" t="s">
        <v>214</v>
      </c>
      <c r="D27" s="103">
        <v>43343</v>
      </c>
      <c r="E27" s="102" t="s">
        <v>9</v>
      </c>
      <c r="F27" s="76">
        <v>120</v>
      </c>
      <c r="G27" s="73" t="s">
        <v>10</v>
      </c>
      <c r="H27" s="76">
        <v>29</v>
      </c>
      <c r="I27" s="73" t="s">
        <v>11</v>
      </c>
      <c r="J27" s="129"/>
      <c r="K27" s="5"/>
      <c r="L27" s="52"/>
      <c r="M27" s="52"/>
    </row>
    <row r="28" spans="2:13" s="121" customFormat="1" ht="15" customHeight="1">
      <c r="B28" s="73">
        <v>23</v>
      </c>
      <c r="C28" s="102" t="s">
        <v>223</v>
      </c>
      <c r="D28" s="103">
        <v>43364</v>
      </c>
      <c r="E28" s="102" t="s">
        <v>12</v>
      </c>
      <c r="F28" s="78">
        <v>108</v>
      </c>
      <c r="G28" s="73" t="s">
        <v>10</v>
      </c>
      <c r="H28" s="76">
        <v>16</v>
      </c>
      <c r="I28" s="73" t="s">
        <v>10</v>
      </c>
      <c r="J28" s="129"/>
      <c r="K28" s="5"/>
      <c r="L28" s="52"/>
      <c r="M28" s="52"/>
    </row>
    <row r="29" spans="2:13" s="48" customFormat="1" ht="15" customHeight="1">
      <c r="B29" s="73">
        <v>24</v>
      </c>
      <c r="C29" s="102" t="s">
        <v>25</v>
      </c>
      <c r="D29" s="103">
        <v>43372</v>
      </c>
      <c r="E29" s="102" t="s">
        <v>12</v>
      </c>
      <c r="F29" s="73">
        <v>111</v>
      </c>
      <c r="G29" s="73" t="s">
        <v>10</v>
      </c>
      <c r="H29" s="73">
        <v>21</v>
      </c>
      <c r="I29" s="73" t="s">
        <v>10</v>
      </c>
      <c r="J29" s="129"/>
      <c r="K29" s="5"/>
      <c r="L29" s="52"/>
      <c r="M29" s="50"/>
    </row>
    <row r="30" spans="2:13" s="48" customFormat="1" ht="15" customHeight="1">
      <c r="B30" s="73">
        <v>25</v>
      </c>
      <c r="C30" s="102" t="s">
        <v>105</v>
      </c>
      <c r="D30" s="103">
        <v>43374</v>
      </c>
      <c r="E30" s="102" t="s">
        <v>12</v>
      </c>
      <c r="F30" s="76">
        <v>107</v>
      </c>
      <c r="G30" s="73" t="s">
        <v>10</v>
      </c>
      <c r="H30" s="76">
        <v>16</v>
      </c>
      <c r="I30" s="73" t="s">
        <v>10</v>
      </c>
      <c r="J30" s="129"/>
      <c r="K30" s="5"/>
      <c r="L30" s="52"/>
      <c r="M30" s="51"/>
    </row>
    <row r="31" spans="2:13" s="48" customFormat="1" ht="15" customHeight="1">
      <c r="B31" s="73">
        <v>26</v>
      </c>
      <c r="C31" s="95" t="s">
        <v>230</v>
      </c>
      <c r="D31" s="104">
        <v>43391</v>
      </c>
      <c r="E31" s="95" t="s">
        <v>9</v>
      </c>
      <c r="F31" s="76">
        <v>105</v>
      </c>
      <c r="G31" s="73" t="s">
        <v>10</v>
      </c>
      <c r="H31" s="76">
        <v>17</v>
      </c>
      <c r="I31" s="73" t="s">
        <v>10</v>
      </c>
      <c r="J31" s="129"/>
      <c r="K31" s="5"/>
      <c r="L31" s="52"/>
      <c r="M31" s="49"/>
    </row>
    <row r="32" spans="2:13" s="48" customFormat="1" ht="15" customHeight="1">
      <c r="B32" s="73">
        <v>27</v>
      </c>
      <c r="C32" s="102" t="s">
        <v>225</v>
      </c>
      <c r="D32" s="103">
        <v>43394</v>
      </c>
      <c r="E32" s="102" t="s">
        <v>12</v>
      </c>
      <c r="F32" s="76">
        <v>118</v>
      </c>
      <c r="G32" s="73" t="s">
        <v>10</v>
      </c>
      <c r="H32" s="76">
        <v>23</v>
      </c>
      <c r="I32" s="73" t="s">
        <v>10</v>
      </c>
      <c r="J32" s="129"/>
      <c r="K32" s="5"/>
      <c r="L32" s="52"/>
      <c r="M32" s="49"/>
    </row>
    <row r="33" spans="2:13" s="121" customFormat="1" ht="15" customHeight="1">
      <c r="B33" s="73">
        <v>28</v>
      </c>
      <c r="C33" s="102" t="s">
        <v>226</v>
      </c>
      <c r="D33" s="103">
        <v>43402</v>
      </c>
      <c r="E33" s="102" t="s">
        <v>12</v>
      </c>
      <c r="F33" s="76">
        <v>110</v>
      </c>
      <c r="G33" s="73" t="s">
        <v>10</v>
      </c>
      <c r="H33" s="76">
        <v>16</v>
      </c>
      <c r="I33" s="73" t="s">
        <v>10</v>
      </c>
      <c r="J33" s="129"/>
      <c r="K33" s="5"/>
      <c r="L33" s="52"/>
      <c r="M33" s="52"/>
    </row>
    <row r="34" spans="2:13" ht="15" customHeight="1">
      <c r="B34" s="73">
        <v>29</v>
      </c>
      <c r="C34" s="95" t="s">
        <v>82</v>
      </c>
      <c r="D34" s="104">
        <v>43404</v>
      </c>
      <c r="E34" s="95" t="s">
        <v>9</v>
      </c>
      <c r="F34" s="76">
        <v>114</v>
      </c>
      <c r="G34" s="73" t="s">
        <v>10</v>
      </c>
      <c r="H34" s="76">
        <v>21</v>
      </c>
      <c r="I34" s="73" t="s">
        <v>10</v>
      </c>
      <c r="J34" s="129"/>
      <c r="K34" s="5"/>
      <c r="L34" s="52"/>
      <c r="M34" s="49"/>
    </row>
    <row r="35" spans="2:13" s="119" customFormat="1" ht="15" customHeight="1">
      <c r="B35" s="73">
        <v>30</v>
      </c>
      <c r="C35" s="95" t="s">
        <v>216</v>
      </c>
      <c r="D35" s="104">
        <v>43404</v>
      </c>
      <c r="E35" s="95" t="s">
        <v>9</v>
      </c>
      <c r="F35" s="78">
        <v>118</v>
      </c>
      <c r="G35" s="73" t="s">
        <v>10</v>
      </c>
      <c r="H35" s="76">
        <v>29</v>
      </c>
      <c r="I35" s="73" t="s">
        <v>11</v>
      </c>
      <c r="J35" s="129"/>
      <c r="K35" s="5"/>
      <c r="L35" s="52"/>
      <c r="M35" s="52"/>
    </row>
    <row r="36" spans="2:13" ht="15" customHeight="1">
      <c r="B36" s="73">
        <v>31</v>
      </c>
      <c r="C36" s="95" t="s">
        <v>235</v>
      </c>
      <c r="D36" s="104">
        <v>43413</v>
      </c>
      <c r="E36" s="95" t="s">
        <v>12</v>
      </c>
      <c r="F36" s="78">
        <v>112</v>
      </c>
      <c r="G36" s="73" t="s">
        <v>10</v>
      </c>
      <c r="H36" s="76">
        <v>21</v>
      </c>
      <c r="I36" s="73" t="s">
        <v>10</v>
      </c>
      <c r="J36" s="129"/>
      <c r="K36" s="5"/>
      <c r="L36" s="52"/>
      <c r="M36" s="49"/>
    </row>
    <row r="37" spans="2:13" s="119" customFormat="1" ht="15" customHeight="1">
      <c r="B37" s="73">
        <v>32</v>
      </c>
      <c r="C37" s="95" t="s">
        <v>233</v>
      </c>
      <c r="D37" s="104">
        <v>43415</v>
      </c>
      <c r="E37" s="95" t="s">
        <v>12</v>
      </c>
      <c r="F37" s="76">
        <v>104</v>
      </c>
      <c r="G37" s="73" t="s">
        <v>10</v>
      </c>
      <c r="H37" s="76">
        <v>20</v>
      </c>
      <c r="I37" s="73" t="s">
        <v>39</v>
      </c>
      <c r="J37" s="129"/>
      <c r="K37" s="5"/>
      <c r="L37" s="52"/>
      <c r="M37" s="52"/>
    </row>
    <row r="38" spans="2:13" ht="15" customHeight="1">
      <c r="B38" s="73">
        <v>33</v>
      </c>
      <c r="C38" s="95" t="s">
        <v>234</v>
      </c>
      <c r="D38" s="104">
        <v>43451</v>
      </c>
      <c r="E38" s="95" t="s">
        <v>9</v>
      </c>
      <c r="F38" s="76">
        <v>103</v>
      </c>
      <c r="G38" s="73" t="s">
        <v>10</v>
      </c>
      <c r="H38" s="76">
        <v>16</v>
      </c>
      <c r="I38" s="73" t="s">
        <v>10</v>
      </c>
      <c r="J38" s="129"/>
      <c r="K38" s="5"/>
      <c r="L38" s="52"/>
      <c r="M38" s="49"/>
    </row>
    <row r="39" spans="2:13" ht="15" customHeight="1">
      <c r="B39" s="73">
        <v>34</v>
      </c>
      <c r="C39" s="95" t="s">
        <v>236</v>
      </c>
      <c r="D39" s="104">
        <v>43460</v>
      </c>
      <c r="E39" s="95" t="s">
        <v>12</v>
      </c>
      <c r="F39" s="76">
        <v>116</v>
      </c>
      <c r="G39" s="73" t="s">
        <v>10</v>
      </c>
      <c r="H39" s="76">
        <v>20</v>
      </c>
      <c r="I39" s="73" t="s">
        <v>10</v>
      </c>
      <c r="J39" s="129"/>
      <c r="K39" s="5"/>
      <c r="L39" s="52"/>
      <c r="M39" s="51"/>
    </row>
    <row r="40" spans="2:13" ht="18.75">
      <c r="B40" s="8" t="s">
        <v>292</v>
      </c>
      <c r="C40" s="8"/>
      <c r="D40" s="8"/>
      <c r="E40" s="8"/>
      <c r="F40" s="8"/>
      <c r="G40" s="8"/>
      <c r="H40" s="8"/>
      <c r="I40" s="7"/>
      <c r="J40" s="7"/>
      <c r="K40" s="5"/>
    </row>
    <row r="41" spans="2:13" ht="18.75">
      <c r="B41" s="154" t="s">
        <v>28</v>
      </c>
      <c r="C41" s="154"/>
      <c r="D41" s="154"/>
      <c r="E41" s="154"/>
      <c r="F41" s="154"/>
      <c r="G41" s="154"/>
      <c r="H41" s="154"/>
      <c r="I41" s="8"/>
      <c r="J41" s="8"/>
      <c r="K41" s="9"/>
    </row>
    <row r="42" spans="2:13" ht="18.75">
      <c r="B42" s="90"/>
      <c r="C42" s="155" t="s">
        <v>29</v>
      </c>
      <c r="D42" s="11"/>
      <c r="E42" s="12" t="s">
        <v>9</v>
      </c>
      <c r="F42" s="12" t="s">
        <v>12</v>
      </c>
      <c r="G42" s="12" t="s">
        <v>30</v>
      </c>
      <c r="H42" s="12" t="s">
        <v>31</v>
      </c>
      <c r="I42" s="84"/>
      <c r="J42" s="84" t="s">
        <v>32</v>
      </c>
      <c r="K42" s="9"/>
    </row>
    <row r="43" spans="2:13" ht="31.5">
      <c r="B43" s="14"/>
      <c r="C43" s="156"/>
      <c r="D43" s="11" t="s">
        <v>10</v>
      </c>
      <c r="E43" s="11">
        <f>COUNTIFS($G$6:$G$39,"BT",$E$6:$E$39,"Nam")</f>
        <v>17</v>
      </c>
      <c r="F43" s="11">
        <f>COUNTIFS($G$6:$G$39,"BT",$E$6:$E$39,"Nữ")</f>
        <v>17</v>
      </c>
      <c r="G43" s="11">
        <f>SUM(E43:F43)</f>
        <v>34</v>
      </c>
      <c r="H43" s="11">
        <f>ROUND((G43/34*100),1)</f>
        <v>100</v>
      </c>
      <c r="I43" s="15"/>
      <c r="J43" s="16" t="s">
        <v>10</v>
      </c>
      <c r="K43" s="17" t="s">
        <v>33</v>
      </c>
    </row>
    <row r="44" spans="2:13" ht="47.25">
      <c r="B44" s="14"/>
      <c r="C44" s="156"/>
      <c r="D44" s="11" t="s">
        <v>34</v>
      </c>
      <c r="E44" s="11">
        <f>COUNTIFS($G$6:$G$39,"TC.N",$E$6:$E$39,"Nam")</f>
        <v>0</v>
      </c>
      <c r="F44" s="11">
        <f>COUNTIFS($G$6:$G$39,"TC.N",$E$6:$E$39,"Nữ")</f>
        <v>0</v>
      </c>
      <c r="G44" s="11">
        <f>SUM(E44:F44)</f>
        <v>0</v>
      </c>
      <c r="H44" s="11">
        <f>ROUND((G44/34*100),1)</f>
        <v>0</v>
      </c>
      <c r="I44" s="15"/>
      <c r="J44" s="16" t="s">
        <v>34</v>
      </c>
      <c r="K44" s="17" t="s">
        <v>35</v>
      </c>
    </row>
    <row r="45" spans="2:13" ht="18.75">
      <c r="B45" s="14"/>
      <c r="C45" s="157"/>
      <c r="D45" s="11" t="s">
        <v>22</v>
      </c>
      <c r="E45" s="11">
        <f>COUNTIFS($G$6:$G$39,"TC",$E$6:$E$39,"Nam")</f>
        <v>0</v>
      </c>
      <c r="F45" s="11">
        <f>COUNTIFS($G$6:$G$39,"TC",$E$6:$E$39,"Nữ")</f>
        <v>0</v>
      </c>
      <c r="G45" s="11">
        <f>SUM(E45:F45)</f>
        <v>0</v>
      </c>
      <c r="H45" s="11">
        <f>ROUND((G45/34*100),1)</f>
        <v>0</v>
      </c>
      <c r="I45" s="15"/>
      <c r="J45" s="16" t="s">
        <v>22</v>
      </c>
      <c r="K45" s="17" t="s">
        <v>36</v>
      </c>
    </row>
    <row r="46" spans="2:13" ht="18.75">
      <c r="B46" s="14"/>
      <c r="C46" s="18" t="s">
        <v>30</v>
      </c>
      <c r="D46" s="11"/>
      <c r="E46" s="19">
        <f>SUM(E43:E45)</f>
        <v>17</v>
      </c>
      <c r="F46" s="19">
        <f>SUM(F43:F45)</f>
        <v>17</v>
      </c>
      <c r="G46" s="19">
        <f>SUM(G43:G45)</f>
        <v>34</v>
      </c>
      <c r="H46" s="11">
        <f>SUM(H43:H45)</f>
        <v>100</v>
      </c>
      <c r="I46" s="20"/>
      <c r="J46" s="21" t="s">
        <v>11</v>
      </c>
      <c r="K46" s="17" t="s">
        <v>37</v>
      </c>
    </row>
    <row r="47" spans="2:13" ht="18.75">
      <c r="B47" s="14"/>
      <c r="C47" s="158" t="s">
        <v>38</v>
      </c>
      <c r="D47" s="11" t="s">
        <v>10</v>
      </c>
      <c r="E47" s="19">
        <f>COUNTIFS($I$6:$I$39,"BT",$E$6:$E$39,"Nam")</f>
        <v>11</v>
      </c>
      <c r="F47" s="19">
        <f>COUNTIFS($I$6:$I$39,"BT",$E$6:$E$39,"Nữ")</f>
        <v>12</v>
      </c>
      <c r="G47" s="19">
        <f>SUM(E47:F47)</f>
        <v>23</v>
      </c>
      <c r="H47" s="19">
        <f>ROUND((G47/34*100),1)</f>
        <v>67.599999999999994</v>
      </c>
      <c r="I47" s="20"/>
      <c r="J47" s="21" t="s">
        <v>39</v>
      </c>
      <c r="K47" s="17" t="s">
        <v>40</v>
      </c>
    </row>
    <row r="48" spans="2:13" ht="47.25">
      <c r="B48" s="14"/>
      <c r="C48" s="159"/>
      <c r="D48" s="11" t="s">
        <v>11</v>
      </c>
      <c r="E48" s="19">
        <f>COUNTIFS($I$6:$I$39,"BP",$E$6:$E$39,"Nam")</f>
        <v>2</v>
      </c>
      <c r="F48" s="19">
        <f>COUNTIFS($I$6:$I$39,"BP",$E$6:$E$39,"Nữ")</f>
        <v>2</v>
      </c>
      <c r="G48" s="19">
        <f>SUM(E48:F48)</f>
        <v>4</v>
      </c>
      <c r="H48" s="19">
        <f>ROUND((G48/34*100),1)</f>
        <v>11.8</v>
      </c>
      <c r="I48" s="20"/>
      <c r="J48" s="22" t="s">
        <v>41</v>
      </c>
      <c r="K48" s="17" t="s">
        <v>42</v>
      </c>
    </row>
    <row r="49" spans="2:11" ht="18.75">
      <c r="B49" s="14"/>
      <c r="C49" s="159"/>
      <c r="D49" s="11" t="s">
        <v>39</v>
      </c>
      <c r="E49" s="19">
        <f>COUNTIFS($I$6:$I$39,"Th.C",$E$6:$E$39,"Nam")</f>
        <v>4</v>
      </c>
      <c r="F49" s="19">
        <f>COUNTIFS($I$6:$I$39,"Th.C",$E$6:$E$39,"Nữ")</f>
        <v>3</v>
      </c>
      <c r="G49" s="19">
        <f>SUM(E49:F49)</f>
        <v>7</v>
      </c>
      <c r="H49" s="19">
        <f>ROUND((G49/34*100),1)</f>
        <v>20.6</v>
      </c>
      <c r="I49" s="20"/>
      <c r="J49" s="23" t="s">
        <v>23</v>
      </c>
      <c r="K49" s="16" t="s">
        <v>43</v>
      </c>
    </row>
    <row r="50" spans="2:11" ht="18.75">
      <c r="B50" s="14"/>
      <c r="C50" s="159"/>
      <c r="D50" s="11" t="s">
        <v>41</v>
      </c>
      <c r="E50" s="19">
        <f>COUNTIFS($I$6:$I$39,"NC.N",$E$6:$E$39,"Nam")</f>
        <v>0</v>
      </c>
      <c r="F50" s="19">
        <f>COUNTIFS($I$6:$I$39,"NC.N",$E$6:$E$39,"Nữ")</f>
        <v>0</v>
      </c>
      <c r="G50" s="19">
        <f t="shared" ref="G50:G52" si="0">SUM(E50:F50)</f>
        <v>0</v>
      </c>
      <c r="H50" s="19">
        <f t="shared" ref="H50" si="1">ROUND((G50/34*100),1)</f>
        <v>0</v>
      </c>
      <c r="I50" s="20"/>
      <c r="J50" s="23" t="s">
        <v>44</v>
      </c>
      <c r="K50" s="24" t="s">
        <v>45</v>
      </c>
    </row>
    <row r="51" spans="2:11" ht="47.25">
      <c r="B51" s="14"/>
      <c r="C51" s="159"/>
      <c r="D51" s="11" t="s">
        <v>23</v>
      </c>
      <c r="E51" s="19">
        <f>COUNTIFS($I$6:$I$39,"NC",$E$6:$E$39,"Nam")</f>
        <v>0</v>
      </c>
      <c r="F51" s="19">
        <f>COUNTIFS($I$6:$I$39,"NC",$E$6:$E$39,"Nữ")</f>
        <v>0</v>
      </c>
      <c r="G51" s="19">
        <f t="shared" si="0"/>
        <v>0</v>
      </c>
      <c r="H51" s="19">
        <f>ROUND((G51/38*100),1)</f>
        <v>0</v>
      </c>
      <c r="I51" s="20"/>
      <c r="J51" s="25" t="s">
        <v>46</v>
      </c>
      <c r="K51" s="17" t="s">
        <v>47</v>
      </c>
    </row>
    <row r="52" spans="2:11" ht="18.75">
      <c r="B52" s="14"/>
      <c r="C52" s="159"/>
      <c r="D52" s="11" t="s">
        <v>44</v>
      </c>
      <c r="E52" s="19">
        <f>COUNTIFS($I$6:$I$39,"GC",$E$6:$E$39,"Nam")</f>
        <v>0</v>
      </c>
      <c r="F52" s="19">
        <f>COUNTIFS($I$6:$I$39,"GC",$E$6:$E$39,"Nữ")</f>
        <v>0</v>
      </c>
      <c r="G52" s="19">
        <f t="shared" si="0"/>
        <v>0</v>
      </c>
      <c r="H52" s="19">
        <f>ROUND((G52/34*100),1)</f>
        <v>0</v>
      </c>
      <c r="I52" s="20"/>
      <c r="J52" s="26"/>
    </row>
    <row r="53" spans="2:11" ht="18.75">
      <c r="B53" s="27"/>
      <c r="C53" s="160"/>
      <c r="D53" s="28" t="s">
        <v>46</v>
      </c>
      <c r="E53" s="19">
        <f>COUNTIFS($I$6:$I$39,"GC.N",$E$6:$E$39,"Nam")</f>
        <v>0</v>
      </c>
      <c r="F53" s="19">
        <f>COUNTIFS($I$6:$I$39,"GC.N",$E$6:$E$39,"Nữ")</f>
        <v>0</v>
      </c>
      <c r="G53" s="19">
        <f>SUM(E53:F53)</f>
        <v>0</v>
      </c>
      <c r="H53" s="19">
        <f>ROUND((G53/34*100),1)</f>
        <v>0</v>
      </c>
      <c r="I53" s="20"/>
      <c r="J53" s="26"/>
    </row>
    <row r="54" spans="2:11" ht="18.75">
      <c r="B54" s="27"/>
      <c r="C54" s="18" t="s">
        <v>30</v>
      </c>
      <c r="D54" s="28"/>
      <c r="E54" s="29">
        <f>SUM(E47:E53)</f>
        <v>17</v>
      </c>
      <c r="F54" s="29">
        <f>SUM(F47:F53)</f>
        <v>17</v>
      </c>
      <c r="G54" s="29">
        <f>SUM(G47:G53)</f>
        <v>34</v>
      </c>
      <c r="H54" s="29">
        <f>SUM(H47:H53)</f>
        <v>100</v>
      </c>
      <c r="I54" s="30"/>
      <c r="J54" s="89"/>
      <c r="K54" s="27"/>
    </row>
    <row r="55" spans="2:11" ht="18.75">
      <c r="B55" s="27"/>
      <c r="C55" s="27"/>
      <c r="G55" s="68"/>
      <c r="H55" s="70"/>
      <c r="I55" s="88" t="s">
        <v>288</v>
      </c>
      <c r="J55" s="88"/>
      <c r="K55" s="88"/>
    </row>
    <row r="56" spans="2:11" ht="15.75">
      <c r="B56" s="33"/>
      <c r="C56" s="33"/>
      <c r="G56" s="32"/>
      <c r="H56" s="34"/>
      <c r="I56" s="91" t="s">
        <v>48</v>
      </c>
      <c r="J56" s="91"/>
      <c r="K56" s="91"/>
    </row>
    <row r="57" spans="2:11" ht="15.75">
      <c r="B57" s="33"/>
      <c r="C57" s="33"/>
      <c r="D57" s="32"/>
      <c r="E57" s="34"/>
      <c r="F57" s="33"/>
      <c r="G57" s="34"/>
      <c r="H57" s="33" t="s">
        <v>275</v>
      </c>
      <c r="I57" s="33"/>
      <c r="J57" s="33"/>
      <c r="K57" s="6"/>
    </row>
    <row r="58" spans="2:11" ht="15.75">
      <c r="B58" s="33"/>
      <c r="C58" s="33"/>
      <c r="D58" s="32"/>
      <c r="E58" s="34"/>
      <c r="F58" s="33"/>
      <c r="G58" s="34"/>
      <c r="H58" s="33" t="s">
        <v>276</v>
      </c>
      <c r="I58" s="33"/>
      <c r="J58" s="33"/>
      <c r="K58" s="91"/>
    </row>
  </sheetData>
  <sortState ref="B6:M38">
    <sortCondition ref="D6:D38"/>
  </sortState>
  <mergeCells count="14">
    <mergeCell ref="J3:J5"/>
    <mergeCell ref="B41:H41"/>
    <mergeCell ref="C42:C45"/>
    <mergeCell ref="C47:C53"/>
    <mergeCell ref="B1:K1"/>
    <mergeCell ref="B2:K2"/>
    <mergeCell ref="B3:B5"/>
    <mergeCell ref="C3:C5"/>
    <mergeCell ref="D3:D5"/>
    <mergeCell ref="E3:E5"/>
    <mergeCell ref="F3:F5"/>
    <mergeCell ref="G3:G5"/>
    <mergeCell ref="H3:H5"/>
    <mergeCell ref="I3:I5"/>
  </mergeCells>
  <dataValidations count="1">
    <dataValidation allowBlank="1" showInputMessage="1" showErrorMessage="1" promptTitle="Năm sinh - Cột bắt buộc nhập" prompt="* Có 3 cách nhập cho cột này:&#10;- Chỉ nhập năm học: 2010 hoặc&#10;- Nhập tháng, năm: 4.1998 hoặc&#10;- Nhập đầy đủ: 04.10.2010&#10;* Nếu ngày hoặc tháng để trống thì chương trình sẽ hiểu là ngày 01, hoặc tháng 01" sqref="D32:D33"/>
  </dataValidations>
  <pageMargins left="0.39" right="0.24" top="1.07" bottom="1.99" header="0.43" footer="0.69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54"/>
  <sheetViews>
    <sheetView topLeftCell="A46" workbookViewId="0">
      <selection activeCell="F49" sqref="F49"/>
    </sheetView>
  </sheetViews>
  <sheetFormatPr defaultRowHeight="15"/>
  <cols>
    <col min="1" max="1" width="6" customWidth="1"/>
    <col min="2" max="2" width="5.28515625" customWidth="1"/>
    <col min="3" max="3" width="24.28515625" customWidth="1"/>
    <col min="4" max="4" width="7.140625" customWidth="1"/>
    <col min="5" max="5" width="6.140625" customWidth="1"/>
    <col min="6" max="6" width="7" customWidth="1"/>
    <col min="7" max="7" width="7.28515625" customWidth="1"/>
    <col min="8" max="10" width="7.5703125" customWidth="1"/>
  </cols>
  <sheetData>
    <row r="1" spans="2:13" ht="20.25">
      <c r="B1" s="161" t="s">
        <v>239</v>
      </c>
      <c r="C1" s="161"/>
      <c r="D1" s="161"/>
      <c r="E1" s="161"/>
      <c r="F1" s="161"/>
      <c r="G1" s="161"/>
      <c r="H1" s="161"/>
      <c r="I1" s="161"/>
      <c r="J1" s="161"/>
      <c r="K1" s="161"/>
    </row>
    <row r="2" spans="2:13" ht="18.75">
      <c r="B2" s="154" t="s">
        <v>240</v>
      </c>
      <c r="C2" s="154"/>
      <c r="D2" s="154"/>
      <c r="E2" s="154"/>
      <c r="F2" s="154"/>
      <c r="G2" s="154"/>
      <c r="H2" s="154"/>
      <c r="I2" s="154"/>
      <c r="J2" s="154"/>
      <c r="K2" s="154"/>
    </row>
    <row r="3" spans="2:13" ht="20.25" customHeight="1">
      <c r="B3" s="162" t="s">
        <v>0</v>
      </c>
      <c r="C3" s="162" t="s">
        <v>1</v>
      </c>
      <c r="D3" s="165" t="s">
        <v>2</v>
      </c>
      <c r="E3" s="168" t="s">
        <v>3</v>
      </c>
      <c r="F3" s="169" t="s">
        <v>4</v>
      </c>
      <c r="G3" s="168" t="s">
        <v>5</v>
      </c>
      <c r="H3" s="169" t="s">
        <v>6</v>
      </c>
      <c r="I3" s="168" t="s">
        <v>5</v>
      </c>
      <c r="J3" s="172" t="s">
        <v>7</v>
      </c>
      <c r="K3" s="1"/>
      <c r="L3" s="49"/>
      <c r="M3" s="49"/>
    </row>
    <row r="4" spans="2:13" ht="18.75">
      <c r="B4" s="163"/>
      <c r="C4" s="163"/>
      <c r="D4" s="166"/>
      <c r="E4" s="163"/>
      <c r="F4" s="170"/>
      <c r="G4" s="163"/>
      <c r="H4" s="170"/>
      <c r="I4" s="163"/>
      <c r="J4" s="173"/>
      <c r="K4" s="2"/>
      <c r="L4" s="49"/>
      <c r="M4" s="49"/>
    </row>
    <row r="5" spans="2:13" ht="18">
      <c r="B5" s="164"/>
      <c r="C5" s="164"/>
      <c r="D5" s="167"/>
      <c r="E5" s="164"/>
      <c r="F5" s="171"/>
      <c r="G5" s="164"/>
      <c r="H5" s="171"/>
      <c r="I5" s="164"/>
      <c r="J5" s="173"/>
      <c r="K5" s="3"/>
      <c r="L5" s="52"/>
      <c r="M5" s="49"/>
    </row>
    <row r="6" spans="2:13" s="48" customFormat="1" ht="17.100000000000001" customHeight="1">
      <c r="B6" s="11">
        <v>1</v>
      </c>
      <c r="C6" s="102" t="s">
        <v>249</v>
      </c>
      <c r="D6" s="105">
        <v>43106</v>
      </c>
      <c r="E6" s="102" t="s">
        <v>12</v>
      </c>
      <c r="F6" s="76">
        <v>112</v>
      </c>
      <c r="G6" s="73" t="s">
        <v>10</v>
      </c>
      <c r="H6" s="76">
        <v>20</v>
      </c>
      <c r="I6" s="73" t="s">
        <v>10</v>
      </c>
      <c r="J6" s="69"/>
      <c r="K6" s="5"/>
      <c r="L6" s="52"/>
      <c r="M6" s="49"/>
    </row>
    <row r="7" spans="2:13" s="48" customFormat="1" ht="17.100000000000001" customHeight="1">
      <c r="B7" s="73">
        <v>2</v>
      </c>
      <c r="C7" s="95" t="s">
        <v>259</v>
      </c>
      <c r="D7" s="106">
        <v>43117</v>
      </c>
      <c r="E7" s="95" t="s">
        <v>12</v>
      </c>
      <c r="F7" s="76">
        <v>116</v>
      </c>
      <c r="G7" s="73" t="s">
        <v>10</v>
      </c>
      <c r="H7" s="76">
        <v>22</v>
      </c>
      <c r="I7" s="73" t="s">
        <v>10</v>
      </c>
      <c r="J7" s="69"/>
      <c r="K7" s="5"/>
      <c r="L7" s="52"/>
      <c r="M7" s="51"/>
    </row>
    <row r="8" spans="2:13" s="121" customFormat="1" ht="17.100000000000001" customHeight="1">
      <c r="B8" s="73">
        <v>3</v>
      </c>
      <c r="C8" s="95" t="s">
        <v>246</v>
      </c>
      <c r="D8" s="106">
        <v>43118</v>
      </c>
      <c r="E8" s="95" t="s">
        <v>9</v>
      </c>
      <c r="F8" s="76">
        <v>118</v>
      </c>
      <c r="G8" s="73" t="s">
        <v>10</v>
      </c>
      <c r="H8" s="76">
        <v>25</v>
      </c>
      <c r="I8" s="73" t="s">
        <v>39</v>
      </c>
      <c r="J8" s="123"/>
      <c r="K8" s="5"/>
      <c r="L8" s="52"/>
      <c r="M8" s="125"/>
    </row>
    <row r="9" spans="2:13" s="48" customFormat="1" ht="17.100000000000001" customHeight="1">
      <c r="B9" s="73">
        <v>4</v>
      </c>
      <c r="C9" s="102" t="s">
        <v>261</v>
      </c>
      <c r="D9" s="105">
        <v>43123</v>
      </c>
      <c r="E9" s="102" t="s">
        <v>9</v>
      </c>
      <c r="F9" s="76">
        <v>113</v>
      </c>
      <c r="G9" s="73" t="s">
        <v>10</v>
      </c>
      <c r="H9" s="76">
        <v>20</v>
      </c>
      <c r="I9" s="73" t="s">
        <v>10</v>
      </c>
      <c r="J9" s="69"/>
      <c r="K9" s="5"/>
      <c r="L9" s="52"/>
      <c r="M9" s="50"/>
    </row>
    <row r="10" spans="2:13" s="121" customFormat="1" ht="17.100000000000001" customHeight="1">
      <c r="B10" s="73">
        <v>5</v>
      </c>
      <c r="C10" s="102" t="s">
        <v>263</v>
      </c>
      <c r="D10" s="105">
        <v>43129</v>
      </c>
      <c r="E10" s="102" t="s">
        <v>12</v>
      </c>
      <c r="F10" s="76">
        <v>114</v>
      </c>
      <c r="G10" s="73" t="s">
        <v>10</v>
      </c>
      <c r="H10" s="76">
        <v>27</v>
      </c>
      <c r="I10" s="73" t="s">
        <v>10</v>
      </c>
      <c r="J10" s="123"/>
      <c r="K10" s="5"/>
      <c r="L10" s="52"/>
      <c r="M10" s="125"/>
    </row>
    <row r="11" spans="2:13" s="121" customFormat="1" ht="17.100000000000001" customHeight="1">
      <c r="B11" s="73">
        <v>6</v>
      </c>
      <c r="C11" s="95" t="s">
        <v>13</v>
      </c>
      <c r="D11" s="106">
        <v>43151</v>
      </c>
      <c r="E11" s="95" t="s">
        <v>9</v>
      </c>
      <c r="F11" s="76">
        <v>119</v>
      </c>
      <c r="G11" s="73" t="s">
        <v>10</v>
      </c>
      <c r="H11" s="76">
        <v>35</v>
      </c>
      <c r="I11" s="73" t="s">
        <v>11</v>
      </c>
      <c r="J11" s="123"/>
      <c r="K11" s="5"/>
      <c r="L11" s="52"/>
      <c r="M11" s="52"/>
    </row>
    <row r="12" spans="2:13" s="48" customFormat="1" ht="17.100000000000001" customHeight="1">
      <c r="B12" s="73">
        <v>7</v>
      </c>
      <c r="C12" s="95" t="s">
        <v>262</v>
      </c>
      <c r="D12" s="131">
        <v>43159</v>
      </c>
      <c r="E12" s="95" t="s">
        <v>9</v>
      </c>
      <c r="F12" s="76">
        <v>120</v>
      </c>
      <c r="G12" s="73" t="s">
        <v>10</v>
      </c>
      <c r="H12" s="76">
        <v>24</v>
      </c>
      <c r="I12" s="73" t="s">
        <v>10</v>
      </c>
      <c r="J12" s="69"/>
      <c r="K12" s="5"/>
      <c r="L12" s="52"/>
      <c r="M12" s="49"/>
    </row>
    <row r="13" spans="2:13" s="48" customFormat="1" ht="17.100000000000001" customHeight="1">
      <c r="B13" s="73">
        <v>8</v>
      </c>
      <c r="C13" s="95" t="s">
        <v>243</v>
      </c>
      <c r="D13" s="106">
        <v>43192</v>
      </c>
      <c r="E13" s="95" t="s">
        <v>9</v>
      </c>
      <c r="F13" s="76">
        <v>109</v>
      </c>
      <c r="G13" s="73" t="s">
        <v>10</v>
      </c>
      <c r="H13" s="76">
        <v>19</v>
      </c>
      <c r="I13" s="73" t="s">
        <v>10</v>
      </c>
      <c r="J13" s="69"/>
      <c r="K13" s="5"/>
      <c r="L13" s="52"/>
      <c r="M13" s="49"/>
    </row>
    <row r="14" spans="2:13" s="48" customFormat="1" ht="17.100000000000001" customHeight="1">
      <c r="B14" s="73">
        <v>9</v>
      </c>
      <c r="C14" s="95" t="s">
        <v>255</v>
      </c>
      <c r="D14" s="106">
        <v>43217</v>
      </c>
      <c r="E14" s="95" t="s">
        <v>12</v>
      </c>
      <c r="F14" s="76">
        <v>110</v>
      </c>
      <c r="G14" s="73" t="s">
        <v>10</v>
      </c>
      <c r="H14" s="76">
        <v>20</v>
      </c>
      <c r="I14" s="73" t="s">
        <v>10</v>
      </c>
      <c r="J14" s="69"/>
      <c r="K14" s="5"/>
      <c r="L14" s="52"/>
      <c r="M14" s="49"/>
    </row>
    <row r="15" spans="2:13" s="48" customFormat="1" ht="17.100000000000001" customHeight="1">
      <c r="B15" s="73">
        <v>10</v>
      </c>
      <c r="C15" s="95" t="s">
        <v>17</v>
      </c>
      <c r="D15" s="106">
        <v>43254</v>
      </c>
      <c r="E15" s="95" t="s">
        <v>12</v>
      </c>
      <c r="F15" s="76">
        <v>118</v>
      </c>
      <c r="G15" s="73" t="s">
        <v>10</v>
      </c>
      <c r="H15" s="76">
        <v>23</v>
      </c>
      <c r="I15" s="73" t="s">
        <v>10</v>
      </c>
      <c r="J15" s="69"/>
      <c r="K15" s="5"/>
      <c r="L15" s="52"/>
      <c r="M15" s="49"/>
    </row>
    <row r="16" spans="2:13" s="48" customFormat="1" ht="17.100000000000001" customHeight="1">
      <c r="B16" s="73">
        <v>11</v>
      </c>
      <c r="C16" s="95" t="s">
        <v>242</v>
      </c>
      <c r="D16" s="106">
        <v>43255</v>
      </c>
      <c r="E16" s="95" t="s">
        <v>9</v>
      </c>
      <c r="F16" s="78">
        <v>114</v>
      </c>
      <c r="G16" s="73" t="s">
        <v>10</v>
      </c>
      <c r="H16" s="76">
        <v>22</v>
      </c>
      <c r="I16" s="73" t="s">
        <v>39</v>
      </c>
      <c r="J16" s="69"/>
      <c r="K16" s="5"/>
      <c r="L16" s="52"/>
      <c r="M16" s="49"/>
    </row>
    <row r="17" spans="2:13" s="121" customFormat="1" ht="17.100000000000001" customHeight="1">
      <c r="B17" s="73">
        <v>12</v>
      </c>
      <c r="C17" s="95" t="s">
        <v>206</v>
      </c>
      <c r="D17" s="106">
        <v>43267</v>
      </c>
      <c r="E17" s="95" t="s">
        <v>9</v>
      </c>
      <c r="F17" s="76">
        <v>128</v>
      </c>
      <c r="G17" s="73" t="s">
        <v>10</v>
      </c>
      <c r="H17" s="76">
        <v>25</v>
      </c>
      <c r="I17" s="73" t="s">
        <v>10</v>
      </c>
      <c r="J17" s="123"/>
      <c r="K17" s="5"/>
      <c r="L17" s="52"/>
      <c r="M17" s="52"/>
    </row>
    <row r="18" spans="2:13" s="48" customFormat="1" ht="17.100000000000001" customHeight="1">
      <c r="B18" s="73">
        <v>13</v>
      </c>
      <c r="C18" s="95" t="s">
        <v>89</v>
      </c>
      <c r="D18" s="106">
        <v>43310</v>
      </c>
      <c r="E18" s="95" t="s">
        <v>12</v>
      </c>
      <c r="F18" s="78">
        <v>107</v>
      </c>
      <c r="G18" s="73" t="s">
        <v>10</v>
      </c>
      <c r="H18" s="76">
        <v>16</v>
      </c>
      <c r="I18" s="73" t="s">
        <v>10</v>
      </c>
      <c r="J18" s="69"/>
      <c r="K18" s="5"/>
      <c r="L18" s="52"/>
      <c r="M18" s="49"/>
    </row>
    <row r="19" spans="2:13" s="48" customFormat="1" ht="17.100000000000001" customHeight="1">
      <c r="B19" s="73">
        <v>14</v>
      </c>
      <c r="C19" s="102" t="s">
        <v>258</v>
      </c>
      <c r="D19" s="105">
        <v>43334</v>
      </c>
      <c r="E19" s="102" t="s">
        <v>9</v>
      </c>
      <c r="F19" s="76">
        <v>118</v>
      </c>
      <c r="G19" s="73" t="s">
        <v>10</v>
      </c>
      <c r="H19" s="76">
        <v>23</v>
      </c>
      <c r="I19" s="73" t="s">
        <v>10</v>
      </c>
      <c r="J19" s="69"/>
      <c r="K19" s="5"/>
      <c r="L19" s="52"/>
      <c r="M19" s="51"/>
    </row>
    <row r="20" spans="2:13" s="48" customFormat="1" ht="17.100000000000001" customHeight="1">
      <c r="B20" s="73">
        <v>15</v>
      </c>
      <c r="C20" s="95" t="s">
        <v>252</v>
      </c>
      <c r="D20" s="106">
        <v>43338</v>
      </c>
      <c r="E20" s="95" t="s">
        <v>12</v>
      </c>
      <c r="F20" s="78">
        <v>109</v>
      </c>
      <c r="G20" s="73" t="s">
        <v>10</v>
      </c>
      <c r="H20" s="76">
        <v>16</v>
      </c>
      <c r="I20" s="73" t="s">
        <v>10</v>
      </c>
      <c r="J20" s="69"/>
      <c r="K20" s="5"/>
      <c r="L20" s="52"/>
      <c r="M20" s="49"/>
    </row>
    <row r="21" spans="2:13" s="48" customFormat="1" ht="17.100000000000001" customHeight="1">
      <c r="B21" s="73">
        <v>16</v>
      </c>
      <c r="C21" s="95" t="s">
        <v>257</v>
      </c>
      <c r="D21" s="106">
        <v>43351</v>
      </c>
      <c r="E21" s="96" t="s">
        <v>9</v>
      </c>
      <c r="F21" s="76">
        <v>108</v>
      </c>
      <c r="G21" s="73" t="s">
        <v>10</v>
      </c>
      <c r="H21" s="76">
        <v>17</v>
      </c>
      <c r="I21" s="73" t="s">
        <v>10</v>
      </c>
      <c r="J21" s="69"/>
      <c r="K21" s="5"/>
      <c r="L21" s="52"/>
      <c r="M21" s="51"/>
    </row>
    <row r="22" spans="2:13" s="48" customFormat="1" ht="17.100000000000001" customHeight="1">
      <c r="B22" s="73">
        <v>17</v>
      </c>
      <c r="C22" s="95" t="s">
        <v>260</v>
      </c>
      <c r="D22" s="106">
        <v>43359</v>
      </c>
      <c r="E22" s="95" t="s">
        <v>12</v>
      </c>
      <c r="F22" s="78">
        <v>113</v>
      </c>
      <c r="G22" s="73" t="s">
        <v>10</v>
      </c>
      <c r="H22" s="76">
        <v>21</v>
      </c>
      <c r="I22" s="73" t="s">
        <v>10</v>
      </c>
      <c r="J22" s="69"/>
      <c r="K22" s="5"/>
      <c r="L22" s="52"/>
      <c r="M22" s="49"/>
    </row>
    <row r="23" spans="2:13" s="48" customFormat="1" ht="17.100000000000001" customHeight="1">
      <c r="B23" s="73">
        <v>18</v>
      </c>
      <c r="C23" s="95" t="s">
        <v>253</v>
      </c>
      <c r="D23" s="106">
        <v>43366</v>
      </c>
      <c r="E23" s="95" t="s">
        <v>12</v>
      </c>
      <c r="F23" s="73">
        <v>115</v>
      </c>
      <c r="G23" s="73" t="s">
        <v>10</v>
      </c>
      <c r="H23" s="73">
        <v>21</v>
      </c>
      <c r="I23" s="73" t="s">
        <v>10</v>
      </c>
      <c r="J23" s="69"/>
      <c r="K23" s="5"/>
      <c r="L23" s="52"/>
      <c r="M23" s="50"/>
    </row>
    <row r="24" spans="2:13" s="48" customFormat="1" ht="17.100000000000001" customHeight="1">
      <c r="B24" s="73">
        <v>19</v>
      </c>
      <c r="C24" s="95" t="s">
        <v>117</v>
      </c>
      <c r="D24" s="106">
        <v>43372</v>
      </c>
      <c r="E24" s="96" t="s">
        <v>9</v>
      </c>
      <c r="F24" s="76">
        <v>108</v>
      </c>
      <c r="G24" s="73" t="s">
        <v>10</v>
      </c>
      <c r="H24" s="76">
        <v>18</v>
      </c>
      <c r="I24" s="73" t="s">
        <v>10</v>
      </c>
      <c r="J24" s="69"/>
      <c r="K24" s="5"/>
      <c r="L24" s="52"/>
      <c r="M24" s="51"/>
    </row>
    <row r="25" spans="2:13" s="48" customFormat="1" ht="17.100000000000001" customHeight="1">
      <c r="B25" s="73">
        <v>20</v>
      </c>
      <c r="C25" s="102" t="s">
        <v>250</v>
      </c>
      <c r="D25" s="105">
        <v>43377</v>
      </c>
      <c r="E25" s="102" t="s">
        <v>12</v>
      </c>
      <c r="F25" s="76">
        <v>110</v>
      </c>
      <c r="G25" s="73" t="s">
        <v>10</v>
      </c>
      <c r="H25" s="76">
        <v>19</v>
      </c>
      <c r="I25" s="73" t="s">
        <v>10</v>
      </c>
      <c r="J25" s="69"/>
      <c r="K25" s="5"/>
      <c r="L25" s="52"/>
      <c r="M25" s="49"/>
    </row>
    <row r="26" spans="2:13" s="48" customFormat="1" ht="17.100000000000001" customHeight="1">
      <c r="B26" s="73">
        <v>21</v>
      </c>
      <c r="C26" s="95" t="s">
        <v>254</v>
      </c>
      <c r="D26" s="106">
        <v>43385</v>
      </c>
      <c r="E26" s="95" t="s">
        <v>12</v>
      </c>
      <c r="F26" s="78">
        <v>113</v>
      </c>
      <c r="G26" s="73" t="s">
        <v>10</v>
      </c>
      <c r="H26" s="76">
        <v>20</v>
      </c>
      <c r="I26" s="73" t="s">
        <v>10</v>
      </c>
      <c r="J26" s="69"/>
      <c r="K26" s="5"/>
      <c r="L26" s="52"/>
      <c r="M26" s="49"/>
    </row>
    <row r="27" spans="2:13" s="121" customFormat="1" ht="17.100000000000001" customHeight="1">
      <c r="B27" s="73">
        <v>22</v>
      </c>
      <c r="C27" s="95" t="s">
        <v>245</v>
      </c>
      <c r="D27" s="106">
        <v>43386</v>
      </c>
      <c r="E27" s="95" t="s">
        <v>9</v>
      </c>
      <c r="F27" s="78">
        <v>123</v>
      </c>
      <c r="G27" s="73" t="s">
        <v>10</v>
      </c>
      <c r="H27" s="76">
        <v>31</v>
      </c>
      <c r="I27" s="73" t="s">
        <v>11</v>
      </c>
      <c r="J27" s="123"/>
      <c r="K27" s="5"/>
      <c r="L27" s="52"/>
      <c r="M27" s="52"/>
    </row>
    <row r="28" spans="2:13" s="121" customFormat="1" ht="17.100000000000001" customHeight="1">
      <c r="B28" s="73">
        <v>23</v>
      </c>
      <c r="C28" s="95" t="s">
        <v>248</v>
      </c>
      <c r="D28" s="106">
        <v>43404</v>
      </c>
      <c r="E28" s="95" t="s">
        <v>9</v>
      </c>
      <c r="F28" s="76">
        <v>122</v>
      </c>
      <c r="G28" s="73" t="s">
        <v>10</v>
      </c>
      <c r="H28" s="76">
        <v>48</v>
      </c>
      <c r="I28" s="73" t="s">
        <v>11</v>
      </c>
      <c r="J28" s="123"/>
      <c r="K28" s="5"/>
      <c r="L28" s="52"/>
      <c r="M28" s="125"/>
    </row>
    <row r="29" spans="2:13" s="48" customFormat="1" ht="17.100000000000001" customHeight="1">
      <c r="B29" s="73">
        <v>24</v>
      </c>
      <c r="C29" s="95" t="s">
        <v>264</v>
      </c>
      <c r="D29" s="106">
        <v>43406</v>
      </c>
      <c r="E29" s="95" t="s">
        <v>9</v>
      </c>
      <c r="F29" s="76">
        <v>112</v>
      </c>
      <c r="G29" s="73" t="s">
        <v>10</v>
      </c>
      <c r="H29" s="76">
        <v>21</v>
      </c>
      <c r="I29" s="73" t="s">
        <v>10</v>
      </c>
      <c r="J29" s="69"/>
      <c r="K29" s="5"/>
      <c r="L29" s="52"/>
      <c r="M29" s="49"/>
    </row>
    <row r="30" spans="2:13" s="48" customFormat="1" ht="17.100000000000001" customHeight="1">
      <c r="B30" s="73">
        <v>25</v>
      </c>
      <c r="C30" s="95" t="s">
        <v>256</v>
      </c>
      <c r="D30" s="106">
        <v>43407</v>
      </c>
      <c r="E30" s="95" t="s">
        <v>12</v>
      </c>
      <c r="F30" s="76">
        <v>109</v>
      </c>
      <c r="G30" s="73" t="s">
        <v>10</v>
      </c>
      <c r="H30" s="76">
        <v>19</v>
      </c>
      <c r="I30" s="73" t="s">
        <v>10</v>
      </c>
      <c r="J30" s="69"/>
      <c r="K30" s="5"/>
      <c r="L30" s="52"/>
      <c r="M30" s="49"/>
    </row>
    <row r="31" spans="2:13" s="121" customFormat="1" ht="17.100000000000001" customHeight="1">
      <c r="B31" s="73">
        <v>26</v>
      </c>
      <c r="C31" s="95" t="s">
        <v>247</v>
      </c>
      <c r="D31" s="106">
        <v>43424</v>
      </c>
      <c r="E31" s="95" t="s">
        <v>9</v>
      </c>
      <c r="F31" s="76">
        <v>104</v>
      </c>
      <c r="G31" s="73" t="s">
        <v>10</v>
      </c>
      <c r="H31" s="76">
        <v>15</v>
      </c>
      <c r="I31" s="73" t="s">
        <v>10</v>
      </c>
      <c r="J31" s="123"/>
      <c r="K31" s="5"/>
      <c r="L31" s="52"/>
      <c r="M31" s="52"/>
    </row>
    <row r="32" spans="2:13" ht="17.100000000000001" customHeight="1">
      <c r="B32" s="73">
        <v>27</v>
      </c>
      <c r="C32" s="95" t="s">
        <v>26</v>
      </c>
      <c r="D32" s="106">
        <v>43435</v>
      </c>
      <c r="E32" s="95" t="s">
        <v>9</v>
      </c>
      <c r="F32" s="76">
        <v>108</v>
      </c>
      <c r="G32" s="73" t="s">
        <v>10</v>
      </c>
      <c r="H32" s="76">
        <v>17</v>
      </c>
      <c r="I32" s="73" t="s">
        <v>10</v>
      </c>
      <c r="J32" s="69"/>
      <c r="K32" s="5"/>
      <c r="L32" s="52"/>
      <c r="M32" s="51"/>
    </row>
    <row r="33" spans="2:13" ht="17.100000000000001" customHeight="1">
      <c r="B33" s="73">
        <v>28</v>
      </c>
      <c r="C33" s="102" t="s">
        <v>251</v>
      </c>
      <c r="D33" s="105">
        <v>43442</v>
      </c>
      <c r="E33" s="102" t="s">
        <v>12</v>
      </c>
      <c r="F33" s="76">
        <v>107</v>
      </c>
      <c r="G33" s="73" t="s">
        <v>10</v>
      </c>
      <c r="H33" s="76">
        <v>17</v>
      </c>
      <c r="I33" s="73" t="s">
        <v>10</v>
      </c>
      <c r="J33" s="69"/>
      <c r="K33" s="5"/>
      <c r="L33" s="52"/>
      <c r="M33" s="51"/>
    </row>
    <row r="34" spans="2:13" ht="17.100000000000001" customHeight="1">
      <c r="B34" s="73">
        <v>29</v>
      </c>
      <c r="C34" s="102" t="s">
        <v>241</v>
      </c>
      <c r="D34" s="105">
        <v>43445</v>
      </c>
      <c r="E34" s="102" t="s">
        <v>9</v>
      </c>
      <c r="F34" s="76">
        <v>113</v>
      </c>
      <c r="G34" s="73" t="s">
        <v>10</v>
      </c>
      <c r="H34" s="76">
        <v>21</v>
      </c>
      <c r="I34" s="73" t="s">
        <v>10</v>
      </c>
      <c r="J34" s="69"/>
      <c r="K34" s="5"/>
      <c r="L34" s="52"/>
      <c r="M34" s="49"/>
    </row>
    <row r="35" spans="2:13" ht="17.100000000000001" customHeight="1">
      <c r="B35" s="73">
        <v>30</v>
      </c>
      <c r="C35" s="95" t="s">
        <v>244</v>
      </c>
      <c r="D35" s="106">
        <v>43464</v>
      </c>
      <c r="E35" s="95" t="s">
        <v>9</v>
      </c>
      <c r="F35" s="76">
        <v>112</v>
      </c>
      <c r="G35" s="73" t="s">
        <v>10</v>
      </c>
      <c r="H35" s="76">
        <v>18</v>
      </c>
      <c r="I35" s="73" t="s">
        <v>10</v>
      </c>
      <c r="J35" s="69"/>
      <c r="K35" s="5"/>
      <c r="L35" s="52"/>
      <c r="M35" s="49"/>
    </row>
    <row r="36" spans="2:13" ht="18.75">
      <c r="B36" s="77" t="s">
        <v>284</v>
      </c>
      <c r="C36" s="77"/>
      <c r="D36" s="77"/>
      <c r="E36" s="77"/>
      <c r="F36" s="77"/>
      <c r="G36" s="128"/>
      <c r="H36" s="77"/>
      <c r="I36" s="7"/>
      <c r="J36" s="7"/>
      <c r="K36" s="5"/>
      <c r="L36" s="119"/>
    </row>
    <row r="37" spans="2:13" ht="18.75">
      <c r="B37" s="154" t="s">
        <v>28</v>
      </c>
      <c r="C37" s="154"/>
      <c r="D37" s="154"/>
      <c r="E37" s="154"/>
      <c r="F37" s="154"/>
      <c r="G37" s="154"/>
      <c r="H37" s="154"/>
      <c r="I37" s="8"/>
      <c r="J37" s="8"/>
      <c r="K37" s="9"/>
    </row>
    <row r="38" spans="2:13" ht="18.75">
      <c r="B38" s="90"/>
      <c r="C38" s="155" t="s">
        <v>29</v>
      </c>
      <c r="D38" s="11"/>
      <c r="E38" s="12" t="s">
        <v>9</v>
      </c>
      <c r="F38" s="12" t="s">
        <v>12</v>
      </c>
      <c r="G38" s="12" t="s">
        <v>30</v>
      </c>
      <c r="H38" s="12" t="s">
        <v>31</v>
      </c>
      <c r="I38" s="84"/>
      <c r="J38" s="84" t="s">
        <v>32</v>
      </c>
      <c r="K38" s="9"/>
    </row>
    <row r="39" spans="2:13" ht="31.5">
      <c r="B39" s="14"/>
      <c r="C39" s="156"/>
      <c r="D39" s="11" t="s">
        <v>10</v>
      </c>
      <c r="E39" s="11">
        <f>COUNTIFS($G$6:$G$35,"BT",$E$6:$E$35,"Nam")</f>
        <v>17</v>
      </c>
      <c r="F39" s="11">
        <f>COUNTIFS($G$6:$G$35,"BT",$E$6:$E$35,"Nữ")</f>
        <v>13</v>
      </c>
      <c r="G39" s="11">
        <f>SUM(E39:F39)</f>
        <v>30</v>
      </c>
      <c r="H39" s="11">
        <f>ROUND((G39/30*100),1)</f>
        <v>100</v>
      </c>
      <c r="I39" s="15"/>
      <c r="J39" s="16" t="s">
        <v>10</v>
      </c>
      <c r="K39" s="17" t="s">
        <v>33</v>
      </c>
    </row>
    <row r="40" spans="2:13" ht="47.25">
      <c r="B40" s="14"/>
      <c r="C40" s="156"/>
      <c r="D40" s="11" t="s">
        <v>34</v>
      </c>
      <c r="E40" s="11">
        <f>COUNTIFS($G$6:$G$35,"TC.N",$E$6:$E$35,"Nam")</f>
        <v>0</v>
      </c>
      <c r="F40" s="11">
        <f>COUNTIFS($G$6:$G$35,"TC.N",$E$6:$E$35,"Nữ")</f>
        <v>0</v>
      </c>
      <c r="G40" s="11">
        <f>SUM(E40:F40)</f>
        <v>0</v>
      </c>
      <c r="H40" s="11">
        <f>ROUND((G40/34*100),1)</f>
        <v>0</v>
      </c>
      <c r="I40" s="15"/>
      <c r="J40" s="16" t="s">
        <v>34</v>
      </c>
      <c r="K40" s="17" t="s">
        <v>35</v>
      </c>
    </row>
    <row r="41" spans="2:13" ht="18.75">
      <c r="B41" s="14"/>
      <c r="C41" s="157"/>
      <c r="D41" s="11" t="s">
        <v>22</v>
      </c>
      <c r="E41" s="11">
        <f>COUNTIFS($G$6:$G$35,"TC",$E$6:$E$35,"Nam")</f>
        <v>0</v>
      </c>
      <c r="F41" s="11">
        <f>COUNTIFS($G$6:$G$35,"TC",$E$6:$E$35,"Nữ")</f>
        <v>0</v>
      </c>
      <c r="G41" s="11">
        <f>SUM(E41:F41)</f>
        <v>0</v>
      </c>
      <c r="H41" s="11">
        <f>ROUND((G41/34*100),1)</f>
        <v>0</v>
      </c>
      <c r="I41" s="15"/>
      <c r="J41" s="16" t="s">
        <v>22</v>
      </c>
      <c r="K41" s="17" t="s">
        <v>36</v>
      </c>
    </row>
    <row r="42" spans="2:13" ht="18.75">
      <c r="B42" s="14"/>
      <c r="C42" s="18" t="s">
        <v>30</v>
      </c>
      <c r="D42" s="11"/>
      <c r="E42" s="19">
        <f>SUM(E39:E41)</f>
        <v>17</v>
      </c>
      <c r="F42" s="19">
        <f>SUM(F39:F41)</f>
        <v>13</v>
      </c>
      <c r="G42" s="19">
        <f>SUM(G39:G41)</f>
        <v>30</v>
      </c>
      <c r="H42" s="11">
        <f>SUM(H39:H41)</f>
        <v>100</v>
      </c>
      <c r="I42" s="20"/>
      <c r="J42" s="21" t="s">
        <v>11</v>
      </c>
      <c r="K42" s="17" t="s">
        <v>37</v>
      </c>
    </row>
    <row r="43" spans="2:13" ht="18.75">
      <c r="B43" s="14"/>
      <c r="C43" s="158" t="s">
        <v>38</v>
      </c>
      <c r="D43" s="11" t="s">
        <v>10</v>
      </c>
      <c r="E43" s="19">
        <f>COUNTIFS($I$6:$I$35,"BT",$E$6:$E$35,"Nam")</f>
        <v>12</v>
      </c>
      <c r="F43" s="19">
        <f>COUNTIFS($I$6:$I$35,"BT",$E$6:$E$35,"Nữ")</f>
        <v>13</v>
      </c>
      <c r="G43" s="19">
        <f>SUM(E43:F43)</f>
        <v>25</v>
      </c>
      <c r="H43" s="19">
        <f>ROUND((G43/30*100),1)</f>
        <v>83.3</v>
      </c>
      <c r="I43" s="20"/>
      <c r="J43" s="21" t="s">
        <v>39</v>
      </c>
      <c r="K43" s="17" t="s">
        <v>40</v>
      </c>
    </row>
    <row r="44" spans="2:13" ht="47.25">
      <c r="B44" s="14"/>
      <c r="C44" s="159"/>
      <c r="D44" s="11" t="s">
        <v>11</v>
      </c>
      <c r="E44" s="19">
        <f>COUNTIFS($I$6:$I$35,"BP",$E$6:$E$35,"Nam")</f>
        <v>3</v>
      </c>
      <c r="F44" s="19">
        <f>COUNTIFS($I$6:$I$35,"BP",$E$6:$E$35,"Nữ")</f>
        <v>0</v>
      </c>
      <c r="G44" s="19">
        <f>SUM(E44:F44)</f>
        <v>3</v>
      </c>
      <c r="H44" s="19">
        <f>ROUND((G44/30*100),1)</f>
        <v>10</v>
      </c>
      <c r="I44" s="20"/>
      <c r="J44" s="22" t="s">
        <v>41</v>
      </c>
      <c r="K44" s="17" t="s">
        <v>42</v>
      </c>
    </row>
    <row r="45" spans="2:13" ht="18.75">
      <c r="B45" s="14"/>
      <c r="C45" s="159"/>
      <c r="D45" s="11" t="s">
        <v>39</v>
      </c>
      <c r="E45" s="19">
        <f>COUNTIFS($I$6:$I$35,"Th.C",$E$6:$E$35,"Nam")</f>
        <v>2</v>
      </c>
      <c r="F45" s="19">
        <f>COUNTIFS($I$6:$I$35,"Th.C",$E$6:$E$35,"Nữ")</f>
        <v>0</v>
      </c>
      <c r="G45" s="19">
        <f>SUM(E45:F45)</f>
        <v>2</v>
      </c>
      <c r="H45" s="19">
        <f>ROUND((G45/30*100),1)</f>
        <v>6.7</v>
      </c>
      <c r="I45" s="20"/>
      <c r="J45" s="23" t="s">
        <v>23</v>
      </c>
      <c r="K45" s="16" t="s">
        <v>43</v>
      </c>
    </row>
    <row r="46" spans="2:13" ht="18.75">
      <c r="B46" s="14"/>
      <c r="C46" s="159"/>
      <c r="D46" s="11" t="s">
        <v>41</v>
      </c>
      <c r="E46" s="19">
        <f>COUNTIFS($I$6:$I$35,"NC.N",$E$6:$E$35,"Nam")</f>
        <v>0</v>
      </c>
      <c r="F46" s="19">
        <f>COUNTIFS($I$6:$I$35,"NC.N",$E$6:$E$35,"Nữ")</f>
        <v>0</v>
      </c>
      <c r="G46" s="19">
        <f t="shared" ref="G46:G48" si="0">SUM(E46:F46)</f>
        <v>0</v>
      </c>
      <c r="H46" s="19">
        <f t="shared" ref="H46" si="1">ROUND((G46/34*100),1)</f>
        <v>0</v>
      </c>
      <c r="I46" s="20"/>
      <c r="J46" s="23" t="s">
        <v>44</v>
      </c>
      <c r="K46" s="24" t="s">
        <v>45</v>
      </c>
    </row>
    <row r="47" spans="2:13" ht="47.25">
      <c r="B47" s="14"/>
      <c r="C47" s="159"/>
      <c r="D47" s="11" t="s">
        <v>23</v>
      </c>
      <c r="E47" s="19">
        <f>COUNTIFS($I$6:$I$35,"NC",$E$6:$E$35,"Nam")</f>
        <v>0</v>
      </c>
      <c r="F47" s="19">
        <f>COUNTIFS($I$6:$I$35,"NC",$E$6:$E$35,"Nữ")</f>
        <v>0</v>
      </c>
      <c r="G47" s="19">
        <f t="shared" si="0"/>
        <v>0</v>
      </c>
      <c r="H47" s="19">
        <f>ROUND((G47/30*100),1)</f>
        <v>0</v>
      </c>
      <c r="I47" s="20"/>
      <c r="J47" s="25" t="s">
        <v>46</v>
      </c>
      <c r="K47" s="17" t="s">
        <v>47</v>
      </c>
    </row>
    <row r="48" spans="2:13" ht="18.75">
      <c r="B48" s="14"/>
      <c r="C48" s="159"/>
      <c r="D48" s="11" t="s">
        <v>44</v>
      </c>
      <c r="E48" s="19">
        <f>COUNTIFS($I$6:$I$35,"GC",$E$6:$E$35,"Nam")</f>
        <v>0</v>
      </c>
      <c r="F48" s="19">
        <f>COUNTIFS($I$6:$I$35,"GC",$E$6:$E$35,"Nữ")</f>
        <v>0</v>
      </c>
      <c r="G48" s="19">
        <f t="shared" si="0"/>
        <v>0</v>
      </c>
      <c r="H48" s="19">
        <f>ROUND((G48/38*100),1)</f>
        <v>0</v>
      </c>
      <c r="I48" s="20"/>
      <c r="J48" s="26"/>
    </row>
    <row r="49" spans="2:11" ht="18.75">
      <c r="B49" s="27"/>
      <c r="C49" s="160"/>
      <c r="D49" s="28" t="s">
        <v>46</v>
      </c>
      <c r="E49" s="19">
        <f>COUNTIFS($I$6:$I$35,"GC.N",$E$6:$E$35,"Nam")</f>
        <v>0</v>
      </c>
      <c r="F49" s="19">
        <f>COUNTIFS($I$6:$I$35,"GC.N",$E$6:$E$35,"Nữ")</f>
        <v>0</v>
      </c>
      <c r="G49" s="19">
        <f>SUM(E49:F49)</f>
        <v>0</v>
      </c>
      <c r="H49" s="19">
        <f>ROUND((G49/34*100),1)</f>
        <v>0</v>
      </c>
      <c r="I49" s="20"/>
      <c r="J49" s="26"/>
    </row>
    <row r="50" spans="2:11" ht="18.75">
      <c r="B50" s="27"/>
      <c r="C50" s="18" t="s">
        <v>30</v>
      </c>
      <c r="D50" s="28"/>
      <c r="E50" s="29">
        <f>SUM(E43:E49)</f>
        <v>17</v>
      </c>
      <c r="F50" s="29">
        <f>SUM(F43:F49)</f>
        <v>13</v>
      </c>
      <c r="G50" s="29">
        <f>SUM(G43:G49)</f>
        <v>30</v>
      </c>
      <c r="H50" s="29">
        <f>SUM(H43:H49)</f>
        <v>100</v>
      </c>
      <c r="I50" s="30"/>
      <c r="J50" s="89"/>
      <c r="K50" s="27"/>
    </row>
    <row r="51" spans="2:11" ht="18.75">
      <c r="B51" s="27"/>
      <c r="C51" s="27"/>
      <c r="G51" s="68"/>
      <c r="H51" s="70"/>
      <c r="I51" s="88" t="s">
        <v>288</v>
      </c>
      <c r="J51" s="88"/>
      <c r="K51" s="88"/>
    </row>
    <row r="52" spans="2:11" ht="15.75">
      <c r="B52" s="33"/>
      <c r="C52" s="33"/>
      <c r="G52" s="32"/>
      <c r="H52" s="34"/>
      <c r="I52" s="91" t="s">
        <v>48</v>
      </c>
      <c r="J52" s="91"/>
      <c r="K52" s="91"/>
    </row>
    <row r="53" spans="2:11" ht="15.75">
      <c r="B53" s="33"/>
      <c r="C53" s="33"/>
      <c r="D53" s="32"/>
      <c r="E53" s="34"/>
      <c r="F53" s="33"/>
      <c r="G53" s="34"/>
      <c r="H53" s="33" t="s">
        <v>282</v>
      </c>
      <c r="I53" s="33"/>
      <c r="J53" s="33"/>
      <c r="K53" s="6"/>
    </row>
    <row r="54" spans="2:11" ht="15.75">
      <c r="B54" s="33"/>
      <c r="C54" s="33"/>
      <c r="D54" s="32"/>
      <c r="E54" s="34"/>
      <c r="F54" s="33"/>
      <c r="G54" s="34"/>
      <c r="H54" s="33" t="s">
        <v>283</v>
      </c>
      <c r="I54" s="33"/>
      <c r="J54" s="33"/>
      <c r="K54" s="91"/>
    </row>
  </sheetData>
  <sortState ref="B6:M36">
    <sortCondition ref="D6:D36"/>
  </sortState>
  <mergeCells count="14">
    <mergeCell ref="J3:J5"/>
    <mergeCell ref="B37:H37"/>
    <mergeCell ref="C38:C41"/>
    <mergeCell ref="C43:C49"/>
    <mergeCell ref="B1:K1"/>
    <mergeCell ref="B2:K2"/>
    <mergeCell ref="B3:B5"/>
    <mergeCell ref="C3:C5"/>
    <mergeCell ref="D3:D5"/>
    <mergeCell ref="E3:E5"/>
    <mergeCell ref="F3:F5"/>
    <mergeCell ref="G3:G5"/>
    <mergeCell ref="H3:H5"/>
    <mergeCell ref="I3:I5"/>
  </mergeCells>
  <dataValidations count="1">
    <dataValidation allowBlank="1" showInputMessage="1" showErrorMessage="1" promptTitle="Năm sinh - Cột bắt buộc nhập" prompt="* Có 3 cách nhập cho cột này:&#10;- Chỉ nhập năm học: 2010 hoặc&#10;- Nhập tháng, năm: 4.1998 hoặc&#10;- Nhập đầy đủ: 04.10.2010&#10;* Nếu ngày hoặc tháng để trống thì chương trình sẽ hiểu là ngày 01, hoặc tháng 01" sqref="D30:D31"/>
  </dataValidations>
  <pageMargins left="0.39" right="0.24" top="1.07" bottom="2.17" header="0.43" footer="0.69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chồi 1</vt:lpstr>
      <vt:lpstr>chồi 2</vt:lpstr>
      <vt:lpstr>lá 1</vt:lpstr>
      <vt:lpstr>lá 2</vt:lpstr>
      <vt:lpstr>lá 3</vt:lpstr>
      <vt:lpstr>lá 4</vt:lpstr>
      <vt:lpstr>lá 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2023-12-11T04:17:01Z</dcterms:modified>
</cp:coreProperties>
</file>