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7980" activeTab="6"/>
  </bookViews>
  <sheets>
    <sheet name="chồi 1" sheetId="5" r:id="rId1"/>
    <sheet name="chồi 2" sheetId="10" r:id="rId2"/>
    <sheet name="lá 1" sheetId="6" r:id="rId3"/>
    <sheet name="lá 2" sheetId="11" r:id="rId4"/>
    <sheet name="lá 3" sheetId="12" r:id="rId5"/>
    <sheet name="lá 4" sheetId="13" r:id="rId6"/>
    <sheet name="lá 5" sheetId="14" r:id="rId7"/>
  </sheets>
  <definedNames>
    <definedName name="_xlnm._FilterDatabase" localSheetId="0" hidden="1">'chồi 1'!$B$3:$M$37</definedName>
    <definedName name="_xlnm._FilterDatabase" localSheetId="1" hidden="1">'chồi 2'!$A$3:$L$36</definedName>
    <definedName name="_xlnm._FilterDatabase" localSheetId="2" hidden="1">'lá 1'!$B$3:$P$36</definedName>
    <definedName name="_xlnm._FilterDatabase" localSheetId="3" hidden="1">'lá 2'!$A$3:$M$36</definedName>
    <definedName name="_xlnm._FilterDatabase" localSheetId="4" hidden="1">'lá 3'!$A$3:$N$36</definedName>
    <definedName name="_xlnm._FilterDatabase" localSheetId="5" hidden="1">'lá 4'!$B$3:$M$35</definedName>
    <definedName name="_xlnm._FilterDatabase" localSheetId="6" hidden="1">'lá 5'!$B$3:$N$54</definedName>
  </definedNames>
  <calcPr calcId="124519"/>
</workbook>
</file>

<file path=xl/calcChain.xml><?xml version="1.0" encoding="utf-8"?>
<calcChain xmlns="http://schemas.openxmlformats.org/spreadsheetml/2006/main">
  <c r="F45" i="14"/>
  <c r="E45"/>
  <c r="F44"/>
  <c r="E44"/>
  <c r="F43"/>
  <c r="E43"/>
  <c r="F48"/>
  <c r="E47"/>
  <c r="H41"/>
  <c r="H39"/>
  <c r="H40" i="12"/>
  <c r="M21" i="14"/>
  <c r="L21"/>
  <c r="M25"/>
  <c r="L25"/>
  <c r="H49" i="13"/>
  <c r="H48"/>
  <c r="H46"/>
  <c r="H45"/>
  <c r="H44"/>
  <c r="H40"/>
  <c r="L20"/>
  <c r="M20" s="1"/>
  <c r="H42" i="12"/>
  <c r="G49" i="11"/>
  <c r="G48"/>
  <c r="G46"/>
  <c r="G45"/>
  <c r="G44"/>
  <c r="G42"/>
  <c r="G40"/>
  <c r="E40"/>
  <c r="D40"/>
  <c r="K35"/>
  <c r="L35" s="1"/>
  <c r="K16"/>
  <c r="L16" s="1"/>
  <c r="H49" i="6"/>
  <c r="H48"/>
  <c r="H45"/>
  <c r="H44"/>
  <c r="H40"/>
  <c r="G40"/>
  <c r="N21"/>
  <c r="M21" s="1"/>
  <c r="E44" i="13"/>
  <c r="F42"/>
  <c r="E42"/>
  <c r="F41"/>
  <c r="E41"/>
  <c r="F40"/>
  <c r="E40"/>
  <c r="G40" s="1"/>
  <c r="L26"/>
  <c r="M26" s="1"/>
  <c r="L11"/>
  <c r="M11" s="1"/>
  <c r="L33"/>
  <c r="M33" s="1"/>
  <c r="L29"/>
  <c r="M29" s="1"/>
  <c r="L28"/>
  <c r="M28" s="1"/>
  <c r="L16"/>
  <c r="M16" s="1"/>
  <c r="L8"/>
  <c r="M8" s="1"/>
  <c r="L17"/>
  <c r="M17" s="1"/>
  <c r="L18"/>
  <c r="M18" s="1"/>
  <c r="L32"/>
  <c r="M32" s="1"/>
  <c r="L10"/>
  <c r="M10" s="1"/>
  <c r="L22"/>
  <c r="M22" s="1"/>
  <c r="L9"/>
  <c r="M9" s="1"/>
  <c r="L21"/>
  <c r="M21" s="1"/>
  <c r="E44" i="10"/>
  <c r="D44"/>
  <c r="E46"/>
  <c r="D46"/>
  <c r="G42" i="13" l="1"/>
  <c r="H42" s="1"/>
  <c r="F44" i="10"/>
  <c r="G41" i="13"/>
  <c r="H41" s="1"/>
  <c r="G43"/>
  <c r="G44" i="10"/>
  <c r="K27"/>
  <c r="L27" s="1"/>
  <c r="F42" i="12"/>
  <c r="E42"/>
  <c r="F41"/>
  <c r="E41"/>
  <c r="F40"/>
  <c r="E40"/>
  <c r="D40" i="10"/>
  <c r="L29" i="14"/>
  <c r="M29" s="1"/>
  <c r="L6"/>
  <c r="M6" s="1"/>
  <c r="L22"/>
  <c r="M22" s="1"/>
  <c r="L26"/>
  <c r="M26" s="1"/>
  <c r="L17"/>
  <c r="M17" s="1"/>
  <c r="L18"/>
  <c r="M18" s="1"/>
  <c r="L27"/>
  <c r="M27" s="1"/>
  <c r="L34"/>
  <c r="M34" s="1"/>
  <c r="L10"/>
  <c r="M10" s="1"/>
  <c r="L11"/>
  <c r="M11" s="1"/>
  <c r="L12"/>
  <c r="M12" s="1"/>
  <c r="L8"/>
  <c r="M8" s="1"/>
  <c r="F42" i="6"/>
  <c r="E42"/>
  <c r="F41"/>
  <c r="E41"/>
  <c r="F40"/>
  <c r="E40"/>
  <c r="N19"/>
  <c r="M19" s="1"/>
  <c r="N31"/>
  <c r="M31" s="1"/>
  <c r="N27"/>
  <c r="M27" s="1"/>
  <c r="F51" i="5"/>
  <c r="E51"/>
  <c r="F50"/>
  <c r="E50"/>
  <c r="F49"/>
  <c r="E49"/>
  <c r="E48"/>
  <c r="F47"/>
  <c r="E47"/>
  <c r="F46"/>
  <c r="E46"/>
  <c r="F45"/>
  <c r="E45"/>
  <c r="F43"/>
  <c r="E43"/>
  <c r="F41"/>
  <c r="E41"/>
  <c r="E42"/>
  <c r="G40" i="12" l="1"/>
  <c r="M37" i="11"/>
  <c r="K7" i="10"/>
  <c r="L7" s="1"/>
  <c r="K8"/>
  <c r="L8" s="1"/>
  <c r="K9"/>
  <c r="L9" s="1"/>
  <c r="K10"/>
  <c r="L10" s="1"/>
  <c r="K11"/>
  <c r="L11" s="1"/>
  <c r="K12"/>
  <c r="L12" s="1"/>
  <c r="K13"/>
  <c r="L13" s="1"/>
  <c r="K14"/>
  <c r="L14" s="1"/>
  <c r="K15"/>
  <c r="L15" s="1"/>
  <c r="K16"/>
  <c r="L16" s="1"/>
  <c r="K17"/>
  <c r="L17" s="1"/>
  <c r="K18"/>
  <c r="L18" s="1"/>
  <c r="K19"/>
  <c r="L19" s="1"/>
  <c r="K20"/>
  <c r="L20" s="1"/>
  <c r="K21"/>
  <c r="L21" s="1"/>
  <c r="K22"/>
  <c r="L22" s="1"/>
  <c r="K23"/>
  <c r="L23" s="1"/>
  <c r="K24"/>
  <c r="L24" s="1"/>
  <c r="K25"/>
  <c r="L25" s="1"/>
  <c r="K26"/>
  <c r="L26" s="1"/>
  <c r="K28"/>
  <c r="L28" s="1"/>
  <c r="K29"/>
  <c r="L29" s="1"/>
  <c r="K30"/>
  <c r="L30" s="1"/>
  <c r="K31"/>
  <c r="L31" s="1"/>
  <c r="K32"/>
  <c r="L32" s="1"/>
  <c r="K33"/>
  <c r="L33" s="1"/>
  <c r="K34"/>
  <c r="L34" s="1"/>
  <c r="K35"/>
  <c r="L35" s="1"/>
  <c r="K6"/>
  <c r="L6" s="1"/>
  <c r="K24" i="11"/>
  <c r="L24" s="1"/>
  <c r="K10"/>
  <c r="L10" s="1"/>
  <c r="F39" i="14"/>
  <c r="E39"/>
  <c r="D45" i="10" l="1"/>
  <c r="E40"/>
  <c r="F49" i="14"/>
  <c r="E48"/>
  <c r="F40"/>
  <c r="L28"/>
  <c r="M28" s="1"/>
  <c r="L20"/>
  <c r="M20" s="1"/>
  <c r="L35"/>
  <c r="M35" s="1"/>
  <c r="L9"/>
  <c r="M9" s="1"/>
  <c r="L14"/>
  <c r="M14" s="1"/>
  <c r="L16"/>
  <c r="M16" s="1"/>
  <c r="L15"/>
  <c r="M15" s="1"/>
  <c r="L13"/>
  <c r="M13" s="1"/>
  <c r="L30"/>
  <c r="M30" s="1"/>
  <c r="L24"/>
  <c r="M24" s="1"/>
  <c r="L23"/>
  <c r="M23" s="1"/>
  <c r="L19"/>
  <c r="M19" s="1"/>
  <c r="L33"/>
  <c r="M33" s="1"/>
  <c r="L32"/>
  <c r="M32" s="1"/>
  <c r="L31"/>
  <c r="M31" s="1"/>
  <c r="L7"/>
  <c r="M7" s="1"/>
  <c r="L7" i="13"/>
  <c r="M7" s="1"/>
  <c r="L12"/>
  <c r="M12" s="1"/>
  <c r="L13"/>
  <c r="M13" s="1"/>
  <c r="L14"/>
  <c r="M14" s="1"/>
  <c r="L15"/>
  <c r="M15" s="1"/>
  <c r="L23"/>
  <c r="M23" s="1"/>
  <c r="L24"/>
  <c r="M24" s="1"/>
  <c r="L25"/>
  <c r="M25" s="1"/>
  <c r="L27"/>
  <c r="M27" s="1"/>
  <c r="L30"/>
  <c r="M30" s="1"/>
  <c r="L31"/>
  <c r="M31" s="1"/>
  <c r="L34"/>
  <c r="M34" s="1"/>
  <c r="L35"/>
  <c r="M35" s="1"/>
  <c r="L6"/>
  <c r="M6" s="1"/>
  <c r="L7" i="12"/>
  <c r="M7" s="1"/>
  <c r="L8"/>
  <c r="M8" s="1"/>
  <c r="L9"/>
  <c r="M9" s="1"/>
  <c r="L10"/>
  <c r="M10" s="1"/>
  <c r="L11"/>
  <c r="M11" s="1"/>
  <c r="L12"/>
  <c r="M12" s="1"/>
  <c r="L13"/>
  <c r="M13" s="1"/>
  <c r="L14"/>
  <c r="M14" s="1"/>
  <c r="L15"/>
  <c r="M15" s="1"/>
  <c r="L17"/>
  <c r="M17" s="1"/>
  <c r="L18"/>
  <c r="M18" s="1"/>
  <c r="L19"/>
  <c r="M19" s="1"/>
  <c r="L20"/>
  <c r="M20" s="1"/>
  <c r="L21"/>
  <c r="M21" s="1"/>
  <c r="L22"/>
  <c r="M22" s="1"/>
  <c r="L23"/>
  <c r="M23" s="1"/>
  <c r="L24"/>
  <c r="M24" s="1"/>
  <c r="L25"/>
  <c r="M25" s="1"/>
  <c r="L26"/>
  <c r="M26" s="1"/>
  <c r="L27"/>
  <c r="M27" s="1"/>
  <c r="L28"/>
  <c r="M28" s="1"/>
  <c r="L29"/>
  <c r="M29" s="1"/>
  <c r="L30"/>
  <c r="M30" s="1"/>
  <c r="L31"/>
  <c r="M31" s="1"/>
  <c r="L32"/>
  <c r="M32" s="1"/>
  <c r="L33"/>
  <c r="M33" s="1"/>
  <c r="L34"/>
  <c r="M34" s="1"/>
  <c r="L35"/>
  <c r="M35" s="1"/>
  <c r="L36"/>
  <c r="M36" s="1"/>
  <c r="L6"/>
  <c r="M6" s="1"/>
  <c r="K28" i="11"/>
  <c r="L28" s="1"/>
  <c r="K6"/>
  <c r="L6" s="1"/>
  <c r="K19"/>
  <c r="L19" s="1"/>
  <c r="K26"/>
  <c r="L26" s="1"/>
  <c r="K8"/>
  <c r="L8" s="1"/>
  <c r="K36"/>
  <c r="L36" s="1"/>
  <c r="K29"/>
  <c r="L29" s="1"/>
  <c r="K32"/>
  <c r="L32" s="1"/>
  <c r="K9"/>
  <c r="L9" s="1"/>
  <c r="K17"/>
  <c r="L17" s="1"/>
  <c r="K25"/>
  <c r="L25" s="1"/>
  <c r="K12"/>
  <c r="L12" s="1"/>
  <c r="K11"/>
  <c r="L11" s="1"/>
  <c r="K20"/>
  <c r="L20" s="1"/>
  <c r="K30"/>
  <c r="L30" s="1"/>
  <c r="K18"/>
  <c r="L18" s="1"/>
  <c r="K31"/>
  <c r="L31" s="1"/>
  <c r="K33"/>
  <c r="L33" s="1"/>
  <c r="K27"/>
  <c r="L27" s="1"/>
  <c r="K34"/>
  <c r="L34" s="1"/>
  <c r="K23"/>
  <c r="L23" s="1"/>
  <c r="K22"/>
  <c r="L22" s="1"/>
  <c r="K21"/>
  <c r="L21" s="1"/>
  <c r="K13"/>
  <c r="L13" s="1"/>
  <c r="K14"/>
  <c r="L14" s="1"/>
  <c r="K15"/>
  <c r="L15" s="1"/>
  <c r="K7"/>
  <c r="L7" s="1"/>
  <c r="N7" i="6"/>
  <c r="M7" s="1"/>
  <c r="N8"/>
  <c r="M8" s="1"/>
  <c r="N9"/>
  <c r="M9" s="1"/>
  <c r="N10"/>
  <c r="M10" s="1"/>
  <c r="N11"/>
  <c r="M11" s="1"/>
  <c r="N12"/>
  <c r="M12" s="1"/>
  <c r="N13"/>
  <c r="M13" s="1"/>
  <c r="N14"/>
  <c r="M14" s="1"/>
  <c r="N15"/>
  <c r="M15" s="1"/>
  <c r="N16"/>
  <c r="M16" s="1"/>
  <c r="N17"/>
  <c r="M17" s="1"/>
  <c r="N18"/>
  <c r="M18" s="1"/>
  <c r="N20"/>
  <c r="M20" s="1"/>
  <c r="N22"/>
  <c r="M22" s="1"/>
  <c r="N23"/>
  <c r="M23" s="1"/>
  <c r="N24"/>
  <c r="M24" s="1"/>
  <c r="N25"/>
  <c r="M25" s="1"/>
  <c r="N26"/>
  <c r="M26" s="1"/>
  <c r="N28"/>
  <c r="M28" s="1"/>
  <c r="N29"/>
  <c r="M29" s="1"/>
  <c r="N30"/>
  <c r="M30" s="1"/>
  <c r="N32"/>
  <c r="M32" s="1"/>
  <c r="N33"/>
  <c r="M33" s="1"/>
  <c r="N34"/>
  <c r="M34" s="1"/>
  <c r="N35"/>
  <c r="M35" s="1"/>
  <c r="N36"/>
  <c r="M36" s="1"/>
  <c r="N6"/>
  <c r="M6" s="1"/>
  <c r="G39" i="14" l="1"/>
  <c r="G41" i="5"/>
  <c r="H41" s="1"/>
  <c r="F44" i="6"/>
  <c r="E44"/>
  <c r="E49" i="13" l="1"/>
  <c r="F46"/>
  <c r="E46"/>
  <c r="F45"/>
  <c r="E45"/>
  <c r="F44"/>
  <c r="F44" i="12"/>
  <c r="E44"/>
  <c r="F46"/>
  <c r="E46"/>
  <c r="E45"/>
  <c r="D46" i="11"/>
  <c r="D45"/>
  <c r="D44"/>
  <c r="E45" i="10"/>
  <c r="E49" i="14"/>
  <c r="F47"/>
  <c r="F46"/>
  <c r="E46"/>
  <c r="F41"/>
  <c r="F42" s="1"/>
  <c r="E41"/>
  <c r="E40"/>
  <c r="F50" i="13"/>
  <c r="E50"/>
  <c r="F49"/>
  <c r="F48"/>
  <c r="E48"/>
  <c r="F47"/>
  <c r="E47"/>
  <c r="F50" i="12"/>
  <c r="E50"/>
  <c r="F49"/>
  <c r="E49"/>
  <c r="F48"/>
  <c r="E48"/>
  <c r="F47"/>
  <c r="E47"/>
  <c r="F45"/>
  <c r="E50" i="11"/>
  <c r="D50"/>
  <c r="E49"/>
  <c r="D49"/>
  <c r="E48"/>
  <c r="D48"/>
  <c r="E47"/>
  <c r="D47"/>
  <c r="E46"/>
  <c r="E45"/>
  <c r="E44"/>
  <c r="E42"/>
  <c r="D42"/>
  <c r="E41"/>
  <c r="D41"/>
  <c r="D42" i="10"/>
  <c r="D41"/>
  <c r="E50"/>
  <c r="D50"/>
  <c r="E49"/>
  <c r="D49"/>
  <c r="E48"/>
  <c r="D48"/>
  <c r="E47"/>
  <c r="D47"/>
  <c r="E42"/>
  <c r="E41"/>
  <c r="G45" i="5"/>
  <c r="H45" s="1"/>
  <c r="E44"/>
  <c r="F42"/>
  <c r="E43" i="11" l="1"/>
  <c r="E50" i="14"/>
  <c r="E42"/>
  <c r="F40" i="10"/>
  <c r="G40" s="1"/>
  <c r="E51" i="11"/>
  <c r="F43" i="13"/>
  <c r="F51"/>
  <c r="E43"/>
  <c r="G48" i="12"/>
  <c r="H48" s="1"/>
  <c r="D43" i="11"/>
  <c r="D51" i="10"/>
  <c r="E51" i="12"/>
  <c r="E43"/>
  <c r="D43" i="10"/>
  <c r="F43" i="12"/>
  <c r="G41"/>
  <c r="H41" s="1"/>
  <c r="G46"/>
  <c r="H46" s="1"/>
  <c r="G50"/>
  <c r="H50" s="1"/>
  <c r="E51" i="13"/>
  <c r="E51" i="10"/>
  <c r="G42" i="12"/>
  <c r="G47"/>
  <c r="H47" s="1"/>
  <c r="F51"/>
  <c r="F50" i="14"/>
  <c r="E43" i="10"/>
  <c r="G45" i="12"/>
  <c r="H45" s="1"/>
  <c r="G49"/>
  <c r="H49" s="1"/>
  <c r="G40" i="14"/>
  <c r="H40" s="1"/>
  <c r="G41"/>
  <c r="G44"/>
  <c r="H44" s="1"/>
  <c r="G45"/>
  <c r="H45" s="1"/>
  <c r="G46"/>
  <c r="H46" s="1"/>
  <c r="G47"/>
  <c r="H47" s="1"/>
  <c r="G48"/>
  <c r="H48" s="1"/>
  <c r="G49"/>
  <c r="H49" s="1"/>
  <c r="G45" i="13"/>
  <c r="G46"/>
  <c r="G47"/>
  <c r="H47" s="1"/>
  <c r="G48"/>
  <c r="G49"/>
  <c r="G50"/>
  <c r="H50" s="1"/>
  <c r="D51" i="11"/>
  <c r="F41"/>
  <c r="G41" s="1"/>
  <c r="F42"/>
  <c r="F45"/>
  <c r="F46"/>
  <c r="F47"/>
  <c r="G47" s="1"/>
  <c r="F48"/>
  <c r="F49"/>
  <c r="F50"/>
  <c r="G50" s="1"/>
  <c r="G43" i="14"/>
  <c r="H43" s="1"/>
  <c r="G44" i="13"/>
  <c r="G44" i="12"/>
  <c r="H44" s="1"/>
  <c r="F40" i="11"/>
  <c r="F44"/>
  <c r="F41" i="10"/>
  <c r="G41" s="1"/>
  <c r="F42"/>
  <c r="G42" s="1"/>
  <c r="F45"/>
  <c r="G45" s="1"/>
  <c r="F46"/>
  <c r="F47"/>
  <c r="G47" s="1"/>
  <c r="F48"/>
  <c r="G48" s="1"/>
  <c r="F49"/>
  <c r="G49" s="1"/>
  <c r="F50"/>
  <c r="G50" s="1"/>
  <c r="F48" i="5"/>
  <c r="H50" i="14" l="1"/>
  <c r="H42"/>
  <c r="G46" i="10"/>
  <c r="G51" s="1"/>
  <c r="F51"/>
  <c r="G43"/>
  <c r="G42" i="14"/>
  <c r="G50"/>
  <c r="H43" i="13"/>
  <c r="G51"/>
  <c r="H51"/>
  <c r="G43" i="12"/>
  <c r="H43"/>
  <c r="G51"/>
  <c r="H51"/>
  <c r="F43" i="11"/>
  <c r="G43"/>
  <c r="F51"/>
  <c r="G51"/>
  <c r="F43" i="10"/>
  <c r="F50" i="6"/>
  <c r="E50"/>
  <c r="F49"/>
  <c r="E49"/>
  <c r="F48"/>
  <c r="E48"/>
  <c r="F47"/>
  <c r="E47"/>
  <c r="F46"/>
  <c r="E46"/>
  <c r="F45"/>
  <c r="E45"/>
  <c r="F44" i="5"/>
  <c r="E43" i="6" l="1"/>
  <c r="G41" l="1"/>
  <c r="H41" s="1"/>
  <c r="G42"/>
  <c r="H42" s="1"/>
  <c r="G44"/>
  <c r="G45"/>
  <c r="G50"/>
  <c r="H50" s="1"/>
  <c r="G46"/>
  <c r="H46" s="1"/>
  <c r="G48" l="1"/>
  <c r="E51" l="1"/>
  <c r="F51"/>
  <c r="G49"/>
  <c r="F43"/>
  <c r="G47"/>
  <c r="H47" s="1"/>
  <c r="H51" l="1"/>
  <c r="F52" i="5"/>
  <c r="G46"/>
  <c r="H46" s="1"/>
  <c r="G47"/>
  <c r="H47" s="1"/>
  <c r="G43"/>
  <c r="H43" s="1"/>
  <c r="E52"/>
  <c r="G43" i="6"/>
  <c r="H43"/>
  <c r="G51"/>
  <c r="G42" i="5"/>
  <c r="H42" s="1"/>
  <c r="G48"/>
  <c r="H48" s="1"/>
  <c r="G49"/>
  <c r="H49" s="1"/>
  <c r="G50"/>
  <c r="H50" s="1"/>
  <c r="G51"/>
  <c r="H51" s="1"/>
  <c r="H44" l="1"/>
  <c r="H52"/>
  <c r="G52"/>
  <c r="G44"/>
</calcChain>
</file>

<file path=xl/sharedStrings.xml><?xml version="1.0" encoding="utf-8"?>
<sst xmlns="http://schemas.openxmlformats.org/spreadsheetml/2006/main" count="1236" uniqueCount="294">
  <si>
    <t xml:space="preserve">STT
</t>
  </si>
  <si>
    <t xml:space="preserve">Họ Và Tên
</t>
  </si>
  <si>
    <t>Tháng
sinh</t>
  </si>
  <si>
    <t>Giới 
tính</t>
  </si>
  <si>
    <t>Chiều
Cao
(cm)</t>
  </si>
  <si>
    <t>Tình 
Trạng 
DD</t>
  </si>
  <si>
    <t>Cân 
Nặng
(kg)</t>
  </si>
  <si>
    <t>Ghi 
chú</t>
  </si>
  <si>
    <t>Nam</t>
  </si>
  <si>
    <t>BT</t>
  </si>
  <si>
    <t>BP</t>
  </si>
  <si>
    <t>Nữ</t>
  </si>
  <si>
    <t>TC</t>
  </si>
  <si>
    <t>NC</t>
  </si>
  <si>
    <t>Kết Quả(%)</t>
  </si>
  <si>
    <t>CHIỀU CAO</t>
  </si>
  <si>
    <t>TỔNG</t>
  </si>
  <si>
    <t>(%)</t>
  </si>
  <si>
    <t>GHI CHÚ</t>
  </si>
  <si>
    <t>Bình Thường</t>
  </si>
  <si>
    <t>TC.N</t>
  </si>
  <si>
    <t>Thấp còi mức độ nặng</t>
  </si>
  <si>
    <t>Thấp còi</t>
  </si>
  <si>
    <t>Béo phì</t>
  </si>
  <si>
    <t>CÂN NẶNG</t>
  </si>
  <si>
    <t>Th.C</t>
  </si>
  <si>
    <t>Thừa cân</t>
  </si>
  <si>
    <t>NC.N</t>
  </si>
  <si>
    <t>Nhẹ cân mức
 độ nặng</t>
  </si>
  <si>
    <t>Nhẹ cân</t>
  </si>
  <si>
    <t>GC</t>
  </si>
  <si>
    <t>Gầy còm</t>
  </si>
  <si>
    <t>GC.N</t>
  </si>
  <si>
    <t xml:space="preserve"> Gầy còm mức độ nặng</t>
  </si>
  <si>
    <t>GVCN</t>
  </si>
  <si>
    <t>TÍNH TỈ LỆ SDD CỦA TRẺ LỚP CHỒI 1</t>
  </si>
  <si>
    <t>Kết quả cân nặng và chiều cao của trẻ lớp chồi 1</t>
  </si>
  <si>
    <t>TÍNH TỈ LỆ SDD CỦA TRẺ LỚP LÁ 1</t>
  </si>
  <si>
    <t>Kết quả cân nặng và chiều cao của trẻ lớp lá 1</t>
  </si>
  <si>
    <t>TÍNH TỈ LỆ SDD CỦA TRẺ LỚP LÁ 2</t>
  </si>
  <si>
    <t>Kết quả cân nặng và chiều cao của trẻ lớp lá 2</t>
  </si>
  <si>
    <t>Huỳnh Thị Trọng</t>
  </si>
  <si>
    <t>TÍNH TỈ LỆ SDD CỦA TRẺ LỚP LÁ 4</t>
  </si>
  <si>
    <t>Kết quả cân nặng và chiều cao của trẻ lớp lá 4</t>
  </si>
  <si>
    <t>TÍNH TỈ LỆ SDD CỦA TRẺ LỚP LÁ 3</t>
  </si>
  <si>
    <t>Kết quả cân nặng và chiều cao của trẻ lớp lá 3</t>
  </si>
  <si>
    <t>TÍNH TỈ LỆ SDD CỦA TRẺ LỚP LÁ 5</t>
  </si>
  <si>
    <t>Kết quả cân nặng và chiều cao của trẻ lớp lá 5</t>
  </si>
  <si>
    <t>Nguyễn Trần Bảo Yến</t>
  </si>
  <si>
    <t>Huỳnh Thị Mỹ Duyên</t>
  </si>
  <si>
    <t>Ngô Thị Bích Hằng</t>
  </si>
  <si>
    <t>Võ Thị Ngọc Trắng</t>
  </si>
  <si>
    <t>Đặng Thị Bảo Châu</t>
  </si>
  <si>
    <t>Phạm Thị Thùy Dung</t>
  </si>
  <si>
    <t xml:space="preserve"> </t>
  </si>
  <si>
    <t>Trần Minh Đăng</t>
  </si>
  <si>
    <t>Nguyễn Đỗ Anh Khôi</t>
  </si>
  <si>
    <t>Đặng Hồng Tiến Thành</t>
  </si>
  <si>
    <t>Lê Hoàng Quân</t>
  </si>
  <si>
    <t>Lê Minh Khôi</t>
  </si>
  <si>
    <t>Đỗ Lê Trung Tín</t>
  </si>
  <si>
    <t>Lê Ngọc Quốc Bảo</t>
  </si>
  <si>
    <t>Nguyễn Anh Khoa</t>
  </si>
  <si>
    <t>Nguyễn Chí Tài</t>
  </si>
  <si>
    <t>Trần Gia Minh</t>
  </si>
  <si>
    <t>Bùi Gia Hân</t>
  </si>
  <si>
    <t>Lê Nguyễn Phương Vy</t>
  </si>
  <si>
    <t>Trần Ngọc Cát Tiên</t>
  </si>
  <si>
    <t>Lâm Ngọc Bảo Hân</t>
  </si>
  <si>
    <t>Lê Nhã Song Thư</t>
  </si>
  <si>
    <t>Hồ Ngọc Nhã Kỳ</t>
  </si>
  <si>
    <t>Nguyễn Cao Khôi</t>
  </si>
  <si>
    <t>Trần Quang Đăng</t>
  </si>
  <si>
    <t>Nguyễn Hữu Phúc</t>
  </si>
  <si>
    <t>Nguyễn Nhật Duy</t>
  </si>
  <si>
    <t>Trần Tuấn Kiệt</t>
  </si>
  <si>
    <t>Lê Nguyễn Hương Trà</t>
  </si>
  <si>
    <t>Nguyễn Huỳnh Như Ý</t>
  </si>
  <si>
    <t>Huỳnh Dương Đăng Khoa</t>
  </si>
  <si>
    <t>Mai Ngọc Quỳnh Nhi</t>
  </si>
  <si>
    <t>Nguyễn Lê Bảo Khang</t>
  </si>
  <si>
    <t>Lê Trần Linh Đan</t>
  </si>
  <si>
    <t>Lê Ánh Dương</t>
  </si>
  <si>
    <t>Đặng Đông Quân</t>
  </si>
  <si>
    <t>Lê Nguyễn Hoàng Ân</t>
  </si>
  <si>
    <t>Mai Ngọc Hiền</t>
  </si>
  <si>
    <t>Trần Bảo Duy</t>
  </si>
  <si>
    <t>Võ Thanh Tùng</t>
  </si>
  <si>
    <t>Lê Nguyễn Minh Khôi</t>
  </si>
  <si>
    <t>Lê Hữu Thiện Nhân</t>
  </si>
  <si>
    <t>Nguyễn Gia Huy</t>
  </si>
  <si>
    <t>Nguyễn Hoàng Long</t>
  </si>
  <si>
    <t>Phạm Hồ Anh Trung</t>
  </si>
  <si>
    <t>Phạm Quốc Chiến</t>
  </si>
  <si>
    <t>Đỗ Ngọc An Nhiên</t>
  </si>
  <si>
    <t>Đỗ Ngọc Như Ý</t>
  </si>
  <si>
    <t>Nguyễn Dương Bảo Nhi</t>
  </si>
  <si>
    <t>Trần Nguyễn Như Ý</t>
  </si>
  <si>
    <t>Huỳnh Phúc An</t>
  </si>
  <si>
    <t>Trần Thiên Phúc</t>
  </si>
  <si>
    <t>Nguyễn Đỗ Thiên Lộc</t>
  </si>
  <si>
    <t>Nguyễn Tấn Phúc</t>
  </si>
  <si>
    <t>Lê Trung Hải</t>
  </si>
  <si>
    <t>Nguyễn Thị Kim Thoa</t>
  </si>
  <si>
    <t>Nguyễn Huỳnh Bảo Hân</t>
  </si>
  <si>
    <t>Dương Khôi Vỹ</t>
  </si>
  <si>
    <t>Trần Ngọc Thùy Dương</t>
  </si>
  <si>
    <t>Phạm Hoàng Khang</t>
  </si>
  <si>
    <t>Nguyễn Minh Triết</t>
  </si>
  <si>
    <t>Đinh Ngọc Đức</t>
  </si>
  <si>
    <t>Nguyễn Ngọc Bình An</t>
  </si>
  <si>
    <t>Nguyễn Hải Đăng</t>
  </si>
  <si>
    <t>Lâm Minh Khôi</t>
  </si>
  <si>
    <t>Nguyễn Ngọc An Nhi</t>
  </si>
  <si>
    <t>Võ Phúc Thịnh</t>
  </si>
  <si>
    <t>Đỗ Văn Huy Hoàng</t>
  </si>
  <si>
    <t>Trần Nhật Minh</t>
  </si>
  <si>
    <t>Lê Hoàng Gia Phúc</t>
  </si>
  <si>
    <t>Nguyễn Trần Gia Huy</t>
  </si>
  <si>
    <t>Lê Ngọc Thiên Ân</t>
  </si>
  <si>
    <t xml:space="preserve">Lương Quốc Trường </t>
  </si>
  <si>
    <t>Thái Vũ Anh</t>
  </si>
  <si>
    <t>Lê Phạm Hoàng Thiện</t>
  </si>
  <si>
    <t>Phạm Trần Bảo Trân</t>
  </si>
  <si>
    <t>Trương Ngọc Khánh Chi</t>
  </si>
  <si>
    <t>Nguyễn Huỳnh Thiên An</t>
  </si>
  <si>
    <t xml:space="preserve">Nguyễn Thị Kim Thân </t>
  </si>
  <si>
    <t>Nguyễn Thị Thảo My</t>
  </si>
  <si>
    <t>Nguyễn Ngọc Quỳnh Lam</t>
  </si>
  <si>
    <t>Trịnh Nguyễn Gia Hưng</t>
  </si>
  <si>
    <t>Hồ Quốc Thịnh</t>
  </si>
  <si>
    <t>Nguyễn Lê Thành Phúc</t>
  </si>
  <si>
    <t>Ngô Tường Khang</t>
  </si>
  <si>
    <t>Dương Ngọc Kim Ngân</t>
  </si>
  <si>
    <t>Nguyễn Ngọc Hoàng Châu</t>
  </si>
  <si>
    <t>Lê Ngọc Ngân</t>
  </si>
  <si>
    <t>Mai Nguyễn Bảo Ân</t>
  </si>
  <si>
    <t>Dương Tuệ Mẫn</t>
  </si>
  <si>
    <t>Phạm Trần Minh Luân</t>
  </si>
  <si>
    <t>Trần Thị Bảo Châu</t>
  </si>
  <si>
    <t>Đỗ Nguyên Đăng Khoa</t>
  </si>
  <si>
    <t>Nguyễn Tấn Tiến</t>
  </si>
  <si>
    <t>Vũ Bảo Anh</t>
  </si>
  <si>
    <t>Nguyễn Đặng Khôi Nguyên</t>
  </si>
  <si>
    <t>Trương Bùi Minh Trí</t>
  </si>
  <si>
    <t>Trần Minh Bảo</t>
  </si>
  <si>
    <t>Nguyễn Gia Phú</t>
  </si>
  <si>
    <t>Trương Nguyễn Gia Khôi</t>
  </si>
  <si>
    <t>Trương Lê Phúc Vinh</t>
  </si>
  <si>
    <t>Đặng Đức Phúc</t>
  </si>
  <si>
    <t>Lê Hoàng Bảo Nam</t>
  </si>
  <si>
    <t>Huỳnh Tuấn Kiệt</t>
  </si>
  <si>
    <t>Nguyễn Thiện Nhân</t>
  </si>
  <si>
    <t>Bùi Ngọc Yến Nhi</t>
  </si>
  <si>
    <t>Trần Nguyễn Anh Thơ</t>
  </si>
  <si>
    <t>Mai Tuyết Lan</t>
  </si>
  <si>
    <t>Phạm Thiên Kim</t>
  </si>
  <si>
    <t>Nguyễn Ngọc Khả Nhi</t>
  </si>
  <si>
    <t>Nguyễn Bảo Quyên</t>
  </si>
  <si>
    <t>Huỳnh Thiên Ân</t>
  </si>
  <si>
    <t>Nguyễn Ngọc Phúc Khang</t>
  </si>
  <si>
    <t>Nguyễn Võ Minh Quân</t>
  </si>
  <si>
    <t>Huỳnh Thiên Thư</t>
  </si>
  <si>
    <t>Trà Thiên Di</t>
  </si>
  <si>
    <t>Nguyễn Minh Hằng</t>
  </si>
  <si>
    <t>Trần Minh Thư</t>
  </si>
  <si>
    <t>Huỳnh Như Ý</t>
  </si>
  <si>
    <t>Trương Trọng Tín</t>
  </si>
  <si>
    <t>Nguyễn Minh Đăng</t>
  </si>
  <si>
    <t>Trần Nguyễn Phúc Thịnh</t>
  </si>
  <si>
    <t>Trần Hoàng Lọc</t>
  </si>
  <si>
    <t>Dương Ngọc Bảo Châu</t>
  </si>
  <si>
    <t>Nguyễn Ngọc Minh Anh</t>
  </si>
  <si>
    <t>Trần Phạm Như Ý</t>
  </si>
  <si>
    <t>Võ Ngọc An Nhiên</t>
  </si>
  <si>
    <t>Trần Gia Phát</t>
  </si>
  <si>
    <t>Phan Tấn Lộc</t>
  </si>
  <si>
    <t>Nguyễn Mộc Nam</t>
  </si>
  <si>
    <t>Nguyễn Tấn Phát</t>
  </si>
  <si>
    <t>Nguyễn Văn Hiếu</t>
  </si>
  <si>
    <t>Lê Thanh Phú</t>
  </si>
  <si>
    <t>Huỳnh Phú Trọng</t>
  </si>
  <si>
    <t>Đặng Thị Huyền Trân</t>
  </si>
  <si>
    <t>Huỳnh Ngọc Cẩm Tiên</t>
  </si>
  <si>
    <t>nữ</t>
  </si>
  <si>
    <t>Phạm Phương Vy</t>
  </si>
  <si>
    <t>Lê Nguyễn Tú Sương</t>
  </si>
  <si>
    <t>Nguyễn Ngọc Kiều Tiên</t>
  </si>
  <si>
    <t>Nguyễn Ngọc Việt Hà</t>
  </si>
  <si>
    <t>Vũ Đình Nguyên</t>
  </si>
  <si>
    <t>Lê Nhựt Nam</t>
  </si>
  <si>
    <t>Phan Thiên Phúc</t>
  </si>
  <si>
    <t>Nguyễn Phạm Tường Vy</t>
  </si>
  <si>
    <t>Trần Nguyễn Kim Ngân</t>
  </si>
  <si>
    <t>Trần Hồng Như Ý</t>
  </si>
  <si>
    <t>Lê Nhật Minh Khuê</t>
  </si>
  <si>
    <t>Lưu Võ Hoàng Thành</t>
  </si>
  <si>
    <t>Nguyễn Minh Khôi</t>
  </si>
  <si>
    <t>Nguyễn Hữu Thịnh</t>
  </si>
  <si>
    <t>Trần Gia Huy</t>
  </si>
  <si>
    <t>Nguyễn Trần Minh Nhật</t>
  </si>
  <si>
    <t>Dương Hải Đăng</t>
  </si>
  <si>
    <t>Ngô Thị Ngọc Yến</t>
  </si>
  <si>
    <t>Nguyễn Ngọc Quỳnh Nhi</t>
  </si>
  <si>
    <t>Mai Thành Nhân</t>
  </si>
  <si>
    <t>Nguyễn Thị Quỳnh Anh</t>
  </si>
  <si>
    <t>Đậu Thị Yến Trang</t>
  </si>
  <si>
    <t>Đoàn Duy Mạnh</t>
  </si>
  <si>
    <t>Nguyễn Hoàng Tấn Lộc</t>
  </si>
  <si>
    <t>Nguyễn Quốc Huy</t>
  </si>
  <si>
    <t>Huỳnh Minh Đăng</t>
  </si>
  <si>
    <t>Hồ Minh Khang</t>
  </si>
  <si>
    <t>Nguyễn Trung Kiên</t>
  </si>
  <si>
    <t>Đặng Trần Thiên Kim</t>
  </si>
  <si>
    <t>Võ Khánh Băng</t>
  </si>
  <si>
    <t>Võ Hoàng Yến</t>
  </si>
  <si>
    <t>Võ Nguyễn Xuân Hoa</t>
  </si>
  <si>
    <t>Nguyễn Ngọc Xuân An</t>
  </si>
  <si>
    <t>Nguyễn Ngọc An Nhiên</t>
  </si>
  <si>
    <t>Lê Trần Quốc Anh</t>
  </si>
  <si>
    <t>Đỗ Tiến Mạnh</t>
  </si>
  <si>
    <t>Lê Minh Khánh</t>
  </si>
  <si>
    <t>Nguyễn Trọng Phúc</t>
  </si>
  <si>
    <t>Trịnh Quỳnh Kim Ngân</t>
  </si>
  <si>
    <t>Nguyễn Kim Chi</t>
  </si>
  <si>
    <t>Đỗ Khánh Ngọc</t>
  </si>
  <si>
    <t>Nguyễn Phúc Phương Khanh</t>
  </si>
  <si>
    <t>Dương Phạm Trúc Quỳnh</t>
  </si>
  <si>
    <t>Nguyễn Phát Đạt</t>
  </si>
  <si>
    <t>Lê Nhã Thiên Kim</t>
  </si>
  <si>
    <t>Nguyễn Trung Hiệp</t>
  </si>
  <si>
    <t>Nguyễn Chí Thiện</t>
  </si>
  <si>
    <t>Phan Bảo Ngọc</t>
  </si>
  <si>
    <t>Nguyễn Lê Song Thương</t>
  </si>
  <si>
    <t>Trần Hoàng Nhân</t>
  </si>
  <si>
    <t>Trương Bảo Ngọc</t>
  </si>
  <si>
    <t>Nguyễn Huy Hoàng</t>
  </si>
  <si>
    <t>Mai Anh Huy</t>
  </si>
  <si>
    <t>Nguyễn Đình Gia Bảo</t>
  </si>
  <si>
    <t>Vũ Hoàng Khôi</t>
  </si>
  <si>
    <t>Huỳnh Tấn Phát</t>
  </si>
  <si>
    <t>Nguyễn Hoàng Phương Nghi</t>
  </si>
  <si>
    <t>Nguyễn Ngọc Thúy Kiều</t>
  </si>
  <si>
    <t>Nguyễn Ngọc Trâm Anh</t>
  </si>
  <si>
    <t>Dương Hà Kiều Anh</t>
  </si>
  <si>
    <t>Ngô Hoàng Kim Cương</t>
  </si>
  <si>
    <t>Lê Thị Xuân Mai</t>
  </si>
  <si>
    <t>Trần Phạm Thiên Kim</t>
  </si>
  <si>
    <t>Trương Khởi Minh</t>
  </si>
  <si>
    <t>Trần Nhật Huy</t>
  </si>
  <si>
    <t>Phạm Huỳnh Đức An</t>
  </si>
  <si>
    <t>Trần Đăng Khôi</t>
  </si>
  <si>
    <t>Võ Trần Phúc Thịnh</t>
  </si>
  <si>
    <t>Trần Thiên Mỹ</t>
  </si>
  <si>
    <t>Nguyễn Ngọc Khánh Vy</t>
  </si>
  <si>
    <t>Huỳnh Tú Diệp Nghi</t>
  </si>
  <si>
    <t>Nguyễn Trần Thảo Vy</t>
  </si>
  <si>
    <t>Nguyễn Trần Gia Hân</t>
  </si>
  <si>
    <t>Huỳnh Nguyễn Thiên Kim</t>
  </si>
  <si>
    <t>Phan Phúc Thiện</t>
  </si>
  <si>
    <t>Nguyễn Ngọc Tâm Đan</t>
  </si>
  <si>
    <t>Quách Hồng An</t>
  </si>
  <si>
    <t>Trần Minh Nhựt</t>
  </si>
  <si>
    <t>Nguyễn Hoàng Hưng</t>
  </si>
  <si>
    <t>Trần Hoàng Khang</t>
  </si>
  <si>
    <t>Hà Xuân Quang Khải</t>
  </si>
  <si>
    <t>Lê Thuý Mụi</t>
  </si>
  <si>
    <t>Võ Ngọc Đăng</t>
  </si>
  <si>
    <t>Phan Hoàng Minh Anh</t>
  </si>
  <si>
    <t>Số Trẻ Được Cân:  21 nam, 9 nữ</t>
  </si>
  <si>
    <t>Thấp còi mức độ
 nặng</t>
  </si>
  <si>
    <t>TÍNH TỈ LỆ SUY DINH DƯỠNG LỚP CHỒI 2</t>
  </si>
  <si>
    <t>Kết quả cân nặng và chiều cao lớp chồi 2</t>
  </si>
  <si>
    <t xml:space="preserve">        Đoàn Thị Cẩm Hồng</t>
  </si>
  <si>
    <t xml:space="preserve">        Phạm Thị Thanh Quyền</t>
  </si>
  <si>
    <t>Số Trẻ Được Cân:  19  nam,  12  nữ</t>
  </si>
  <si>
    <t>Số Trẻ Được Cân: 18 nam, 13 nữ</t>
  </si>
  <si>
    <t xml:space="preserve">               Đào Thị Cẩm Nhung</t>
  </si>
  <si>
    <t xml:space="preserve">                   Lâm Tuyết Như</t>
  </si>
  <si>
    <t>Số Trẻ Được Cân: 15 nam, 16 nữ</t>
  </si>
  <si>
    <t>Số Trẻ Được Cân:  17 nam, 14 nữ</t>
  </si>
  <si>
    <t>chưa nộp sổ</t>
  </si>
  <si>
    <t>Phạm Như Ý</t>
  </si>
  <si>
    <t>Số Trẻ Được Cân: 15 nam, 15 nữ</t>
  </si>
  <si>
    <t xml:space="preserve">                 Hồ Thị Phương Thảo</t>
  </si>
  <si>
    <t xml:space="preserve">               Nguyễn Hoàng Mỹ Uyên</t>
  </si>
  <si>
    <t xml:space="preserve">Cần Giuộc, ngày    tháng    năm  </t>
  </si>
  <si>
    <t xml:space="preserve">Cần Giuộc, ngày    tháng     năm </t>
  </si>
  <si>
    <t xml:space="preserve">Cần Giuộc, ngày    tháng    năm 202 </t>
  </si>
  <si>
    <t xml:space="preserve">Cần Giuộc, ngày   tháng   năm   </t>
  </si>
  <si>
    <t xml:space="preserve">Cần Giuộc, ngày     tháng     năm  </t>
  </si>
  <si>
    <t xml:space="preserve">Cần Giuộc, ngày     tháng   năm  </t>
  </si>
  <si>
    <t xml:space="preserve">Cần Giuộc, ngày     tháng     năm    </t>
  </si>
  <si>
    <t>Số Trẻ Được Cân: 15  nam,  15  nữ</t>
  </si>
</sst>
</file>

<file path=xl/styles.xml><?xml version="1.0" encoding="utf-8"?>
<styleSheet xmlns="http://schemas.openxmlformats.org/spreadsheetml/2006/main">
  <numFmts count="1">
    <numFmt numFmtId="164" formatCode="mm"/>
  </numFmts>
  <fonts count="28"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6"/>
      <name val="Times New Roman"/>
      <family val="1"/>
    </font>
    <font>
      <sz val="14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Arial"/>
      <family val="2"/>
    </font>
    <font>
      <sz val="12"/>
      <color theme="1"/>
      <name val="Calibri"/>
      <family val="2"/>
      <scheme val="minor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82">
    <xf numFmtId="0" fontId="0" fillId="0" borderId="0" xfId="0"/>
    <xf numFmtId="0" fontId="4" fillId="0" borderId="0" xfId="0" applyFont="1" applyBorder="1"/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Border="1"/>
    <xf numFmtId="0" fontId="7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 applyFill="1" applyBorder="1" applyAlignment="1"/>
    <xf numFmtId="0" fontId="8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/>
    <xf numFmtId="0" fontId="8" fillId="0" borderId="2" xfId="0" applyFont="1" applyBorder="1" applyAlignment="1">
      <alignment vertical="center"/>
    </xf>
    <xf numFmtId="0" fontId="8" fillId="0" borderId="2" xfId="0" applyFont="1" applyBorder="1" applyAlignment="1"/>
    <xf numFmtId="0" fontId="7" fillId="0" borderId="2" xfId="0" applyFont="1" applyBorder="1" applyAlignment="1"/>
    <xf numFmtId="0" fontId="8" fillId="0" borderId="2" xfId="0" applyNumberFormat="1" applyFont="1" applyBorder="1"/>
    <xf numFmtId="0" fontId="8" fillId="0" borderId="0" xfId="0" applyFont="1" applyFill="1"/>
    <xf numFmtId="0" fontId="8" fillId="0" borderId="0" xfId="0" applyFont="1"/>
    <xf numFmtId="0" fontId="7" fillId="0" borderId="2" xfId="0" applyNumberFormat="1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Fill="1"/>
    <xf numFmtId="0" fontId="7" fillId="0" borderId="2" xfId="1" applyFont="1" applyBorder="1" applyAlignment="1">
      <alignment horizontal="center"/>
    </xf>
    <xf numFmtId="0" fontId="3" fillId="0" borderId="0" xfId="1" applyFont="1" applyBorder="1" applyAlignment="1"/>
    <xf numFmtId="0" fontId="3" fillId="0" borderId="2" xfId="1" applyFont="1" applyBorder="1" applyAlignment="1">
      <alignment horizontal="center"/>
    </xf>
    <xf numFmtId="0" fontId="3" fillId="0" borderId="0" xfId="1" applyFont="1" applyFill="1" applyBorder="1" applyAlignment="1"/>
    <xf numFmtId="0" fontId="7" fillId="0" borderId="0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/>
    <xf numFmtId="0" fontId="7" fillId="0" borderId="0" xfId="1" applyNumberFormat="1" applyFont="1" applyAlignment="1">
      <alignment horizontal="center"/>
    </xf>
    <xf numFmtId="0" fontId="7" fillId="0" borderId="0" xfId="1" applyFont="1"/>
    <xf numFmtId="0" fontId="7" fillId="0" borderId="0" xfId="1" applyFont="1" applyFill="1"/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7" fillId="0" borderId="0" xfId="1" applyFont="1" applyBorder="1"/>
    <xf numFmtId="0" fontId="3" fillId="0" borderId="0" xfId="1" applyFont="1" applyBorder="1" applyAlignment="1">
      <alignment vertical="center"/>
    </xf>
    <xf numFmtId="0" fontId="12" fillId="0" borderId="0" xfId="1" applyFont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3" fillId="0" borderId="0" xfId="1" applyFont="1" applyBorder="1"/>
    <xf numFmtId="0" fontId="7" fillId="0" borderId="0" xfId="1" applyFont="1" applyBorder="1" applyAlignment="1">
      <alignment horizontal="center"/>
    </xf>
    <xf numFmtId="0" fontId="3" fillId="0" borderId="0" xfId="1" applyFont="1" applyBorder="1" applyAlignment="1">
      <alignment vertical="center" wrapText="1"/>
    </xf>
    <xf numFmtId="0" fontId="13" fillId="0" borderId="0" xfId="0" applyFont="1"/>
    <xf numFmtId="0" fontId="7" fillId="0" borderId="2" xfId="1" applyFont="1" applyFill="1" applyBorder="1" applyAlignment="1">
      <alignment horizontal="center"/>
    </xf>
    <xf numFmtId="0" fontId="7" fillId="0" borderId="0" xfId="1" applyFont="1" applyFill="1" applyBorder="1"/>
    <xf numFmtId="0" fontId="14" fillId="0" borderId="0" xfId="0" applyNumberFormat="1" applyFont="1" applyAlignment="1">
      <alignment horizontal="center"/>
    </xf>
    <xf numFmtId="0" fontId="14" fillId="0" borderId="0" xfId="0" applyFont="1" applyFill="1"/>
    <xf numFmtId="0" fontId="1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6" xfId="0" applyFont="1" applyBorder="1" applyAlignment="1"/>
    <xf numFmtId="0" fontId="14" fillId="0" borderId="0" xfId="1" applyNumberFormat="1" applyFont="1" applyAlignment="1">
      <alignment horizontal="center"/>
    </xf>
    <xf numFmtId="0" fontId="14" fillId="0" borderId="0" xfId="1" applyFont="1" applyFill="1"/>
    <xf numFmtId="0" fontId="14" fillId="0" borderId="0" xfId="1" applyFont="1" applyBorder="1" applyAlignment="1">
      <alignment horizontal="center"/>
    </xf>
    <xf numFmtId="0" fontId="14" fillId="0" borderId="0" xfId="1" applyFont="1"/>
    <xf numFmtId="0" fontId="3" fillId="0" borderId="0" xfId="0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14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0" applyFont="1"/>
    <xf numFmtId="0" fontId="17" fillId="0" borderId="0" xfId="1" applyFont="1" applyBorder="1" applyAlignment="1"/>
    <xf numFmtId="0" fontId="16" fillId="0" borderId="0" xfId="0" applyFont="1" applyAlignment="1"/>
    <xf numFmtId="0" fontId="16" fillId="0" borderId="0" xfId="0" applyFont="1" applyBorder="1" applyAlignment="1"/>
    <xf numFmtId="0" fontId="16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18" fillId="0" borderId="2" xfId="0" applyFont="1" applyBorder="1"/>
    <xf numFmtId="0" fontId="6" fillId="0" borderId="5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164" fontId="3" fillId="0" borderId="0" xfId="1" applyNumberFormat="1" applyFont="1" applyBorder="1" applyAlignment="1"/>
    <xf numFmtId="164" fontId="3" fillId="0" borderId="0" xfId="1" applyNumberFormat="1" applyFont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164" fontId="0" fillId="0" borderId="0" xfId="0" applyNumberFormat="1"/>
    <xf numFmtId="164" fontId="2" fillId="0" borderId="0" xfId="0" applyNumberFormat="1" applyFont="1" applyBorder="1" applyAlignment="1"/>
    <xf numFmtId="164" fontId="7" fillId="0" borderId="2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15" fillId="0" borderId="0" xfId="0" applyFont="1" applyAlignment="1"/>
    <xf numFmtId="0" fontId="20" fillId="0" borderId="0" xfId="0" applyFont="1" applyBorder="1" applyAlignment="1"/>
    <xf numFmtId="0" fontId="0" fillId="0" borderId="0" xfId="0" applyFont="1" applyAlignment="1"/>
    <xf numFmtId="0" fontId="20" fillId="0" borderId="0" xfId="0" applyFont="1" applyBorder="1"/>
    <xf numFmtId="0" fontId="0" fillId="0" borderId="0" xfId="0" applyFont="1"/>
    <xf numFmtId="0" fontId="21" fillId="0" borderId="0" xfId="0" applyFont="1" applyBorder="1"/>
    <xf numFmtId="0" fontId="18" fillId="0" borderId="0" xfId="0" applyFont="1" applyBorder="1" applyAlignment="1"/>
    <xf numFmtId="0" fontId="7" fillId="0" borderId="2" xfId="0" applyFont="1" applyFill="1" applyBorder="1" applyAlignment="1">
      <alignment horizontal="center"/>
    </xf>
    <xf numFmtId="0" fontId="7" fillId="0" borderId="0" xfId="0" applyFont="1" applyAlignment="1"/>
    <xf numFmtId="0" fontId="3" fillId="0" borderId="0" xfId="0" applyFont="1" applyBorder="1"/>
    <xf numFmtId="0" fontId="7" fillId="0" borderId="0" xfId="0" applyFont="1" applyBorder="1" applyAlignment="1">
      <alignment horizontal="center" wrapText="1"/>
    </xf>
    <xf numFmtId="0" fontId="7" fillId="0" borderId="2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Border="1" applyAlignment="1">
      <alignment horizontal="left" wrapText="1"/>
    </xf>
    <xf numFmtId="0" fontId="19" fillId="0" borderId="0" xfId="1" applyFont="1" applyBorder="1" applyAlignment="1"/>
    <xf numFmtId="0" fontId="0" fillId="0" borderId="0" xfId="0" applyFont="1" applyBorder="1" applyAlignment="1"/>
    <xf numFmtId="0" fontId="19" fillId="0" borderId="0" xfId="1" applyFont="1" applyFill="1" applyBorder="1" applyAlignment="1"/>
    <xf numFmtId="0" fontId="0" fillId="0" borderId="0" xfId="0" applyFont="1" applyFill="1" applyBorder="1" applyAlignment="1"/>
    <xf numFmtId="0" fontId="0" fillId="0" borderId="0" xfId="0" applyFont="1" applyFill="1" applyAlignment="1"/>
    <xf numFmtId="0" fontId="6" fillId="0" borderId="2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 wrapText="1"/>
    </xf>
    <xf numFmtId="0" fontId="6" fillId="0" borderId="0" xfId="0" applyFont="1" applyAlignment="1"/>
    <xf numFmtId="0" fontId="19" fillId="0" borderId="0" xfId="0" applyFont="1" applyBorder="1"/>
    <xf numFmtId="0" fontId="6" fillId="0" borderId="0" xfId="0" applyFont="1" applyBorder="1" applyAlignment="1">
      <alignment horizontal="center" wrapText="1"/>
    </xf>
    <xf numFmtId="0" fontId="7" fillId="0" borderId="5" xfId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21" fillId="0" borderId="2" xfId="0" applyFont="1" applyBorder="1"/>
    <xf numFmtId="0" fontId="21" fillId="0" borderId="1" xfId="0" applyFont="1" applyBorder="1"/>
    <xf numFmtId="0" fontId="21" fillId="0" borderId="0" xfId="0" applyFont="1"/>
    <xf numFmtId="164" fontId="21" fillId="0" borderId="2" xfId="0" applyNumberFormat="1" applyFont="1" applyBorder="1" applyAlignment="1">
      <alignment horizontal="left"/>
    </xf>
    <xf numFmtId="164" fontId="21" fillId="0" borderId="2" xfId="0" quotePrefix="1" applyNumberFormat="1" applyFont="1" applyBorder="1" applyAlignment="1">
      <alignment horizontal="left"/>
    </xf>
    <xf numFmtId="164" fontId="8" fillId="0" borderId="2" xfId="0" applyNumberFormat="1" applyFont="1" applyBorder="1" applyAlignment="1">
      <alignment horizontal="left"/>
    </xf>
    <xf numFmtId="164" fontId="8" fillId="0" borderId="2" xfId="0" quotePrefix="1" applyNumberFormat="1" applyFont="1" applyBorder="1" applyAlignment="1">
      <alignment horizontal="left"/>
    </xf>
    <xf numFmtId="0" fontId="8" fillId="0" borderId="1" xfId="0" applyFont="1" applyBorder="1"/>
    <xf numFmtId="0" fontId="8" fillId="0" borderId="4" xfId="0" applyFont="1" applyBorder="1"/>
    <xf numFmtId="164" fontId="22" fillId="0" borderId="0" xfId="0" applyNumberFormat="1" applyFont="1"/>
    <xf numFmtId="0" fontId="22" fillId="0" borderId="0" xfId="0" applyFont="1"/>
    <xf numFmtId="0" fontId="21" fillId="2" borderId="2" xfId="0" applyFont="1" applyFill="1" applyBorder="1"/>
    <xf numFmtId="0" fontId="21" fillId="0" borderId="2" xfId="0" applyFont="1" applyBorder="1" applyAlignment="1">
      <alignment horizontal="center"/>
    </xf>
    <xf numFmtId="0" fontId="8" fillId="2" borderId="2" xfId="0" applyFont="1" applyFill="1" applyBorder="1"/>
    <xf numFmtId="164" fontId="21" fillId="0" borderId="2" xfId="0" applyNumberFormat="1" applyFont="1" applyBorder="1" applyAlignment="1">
      <alignment horizontal="center"/>
    </xf>
    <xf numFmtId="164" fontId="21" fillId="0" borderId="0" xfId="0" quotePrefix="1" applyNumberFormat="1" applyFont="1" applyAlignment="1">
      <alignment horizontal="left"/>
    </xf>
    <xf numFmtId="0" fontId="8" fillId="0" borderId="2" xfId="0" applyFont="1" applyFill="1" applyBorder="1"/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24" fillId="0" borderId="2" xfId="0" applyFont="1" applyBorder="1"/>
    <xf numFmtId="164" fontId="24" fillId="0" borderId="2" xfId="0" quotePrefix="1" applyNumberFormat="1" applyFont="1" applyBorder="1" applyAlignment="1">
      <alignment horizontal="left"/>
    </xf>
    <xf numFmtId="0" fontId="15" fillId="0" borderId="2" xfId="0" applyFont="1" applyFill="1" applyBorder="1" applyAlignment="1">
      <alignment horizontal="center"/>
    </xf>
    <xf numFmtId="164" fontId="21" fillId="0" borderId="2" xfId="0" quotePrefix="1" applyNumberFormat="1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7" fillId="0" borderId="2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NumberFormat="1" applyFont="1" applyAlignment="1">
      <alignment horizontal="left"/>
    </xf>
    <xf numFmtId="0" fontId="1" fillId="0" borderId="0" xfId="0" applyFont="1" applyAlignment="1"/>
    <xf numFmtId="0" fontId="2" fillId="0" borderId="0" xfId="1" applyFont="1" applyBorder="1" applyAlignment="1">
      <alignment horizontal="center"/>
    </xf>
    <xf numFmtId="0" fontId="19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2" xfId="1" applyNumberFormat="1" applyFont="1" applyBorder="1" applyAlignment="1">
      <alignment horizontal="center"/>
    </xf>
    <xf numFmtId="0" fontId="25" fillId="0" borderId="0" xfId="0" applyFont="1"/>
    <xf numFmtId="0" fontId="19" fillId="2" borderId="0" xfId="1" applyFont="1" applyFill="1" applyBorder="1" applyAlignment="1"/>
    <xf numFmtId="0" fontId="19" fillId="2" borderId="0" xfId="1" applyFont="1" applyFill="1" applyBorder="1" applyAlignment="1">
      <alignment horizontal="center"/>
    </xf>
    <xf numFmtId="0" fontId="19" fillId="2" borderId="2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25" fillId="2" borderId="0" xfId="0" applyFont="1" applyFill="1"/>
    <xf numFmtId="0" fontId="6" fillId="0" borderId="2" xfId="1" applyFont="1" applyBorder="1" applyAlignment="1">
      <alignment vertical="center"/>
    </xf>
    <xf numFmtId="0" fontId="6" fillId="0" borderId="2" xfId="1" applyFont="1" applyBorder="1"/>
    <xf numFmtId="0" fontId="6" fillId="0" borderId="2" xfId="1" applyFont="1" applyBorder="1" applyAlignment="1"/>
    <xf numFmtId="0" fontId="6" fillId="0" borderId="2" xfId="1" applyNumberFormat="1" applyFont="1" applyBorder="1"/>
    <xf numFmtId="0" fontId="6" fillId="0" borderId="0" xfId="1" applyFont="1" applyFill="1"/>
    <xf numFmtId="0" fontId="6" fillId="0" borderId="0" xfId="1" applyFont="1" applyAlignment="1">
      <alignment horizontal="center"/>
    </xf>
    <xf numFmtId="0" fontId="26" fillId="0" borderId="0" xfId="1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1" fillId="0" borderId="0" xfId="1" applyFont="1" applyAlignment="1"/>
    <xf numFmtId="0" fontId="2" fillId="0" borderId="0" xfId="1" applyFont="1" applyBorder="1" applyAlignment="1"/>
    <xf numFmtId="0" fontId="10" fillId="0" borderId="0" xfId="0" applyFont="1" applyAlignment="1"/>
    <xf numFmtId="0" fontId="7" fillId="0" borderId="0" xfId="1" applyFont="1" applyAlignment="1"/>
    <xf numFmtId="0" fontId="21" fillId="0" borderId="2" xfId="0" applyFont="1" applyBorder="1" applyAlignment="1"/>
    <xf numFmtId="0" fontId="21" fillId="0" borderId="2" xfId="0" applyFont="1" applyBorder="1" applyAlignment="1">
      <alignment horizontal="center" wrapText="1"/>
    </xf>
    <xf numFmtId="0" fontId="21" fillId="0" borderId="2" xfId="0" applyFont="1" applyFill="1" applyBorder="1" applyAlignment="1">
      <alignment horizontal="center" wrapText="1"/>
    </xf>
    <xf numFmtId="0" fontId="21" fillId="0" borderId="2" xfId="0" applyFont="1" applyFill="1" applyBorder="1" applyAlignment="1"/>
    <xf numFmtId="0" fontId="21" fillId="0" borderId="1" xfId="0" applyFont="1" applyBorder="1" applyAlignment="1">
      <alignment horizontal="center" wrapText="1"/>
    </xf>
    <xf numFmtId="0" fontId="8" fillId="0" borderId="2" xfId="1" applyFont="1" applyBorder="1" applyAlignment="1">
      <alignment vertical="center"/>
    </xf>
    <xf numFmtId="0" fontId="8" fillId="0" borderId="2" xfId="1" applyFont="1" applyBorder="1"/>
    <xf numFmtId="0" fontId="8" fillId="0" borderId="2" xfId="1" applyFont="1" applyBorder="1" applyAlignment="1"/>
    <xf numFmtId="0" fontId="8" fillId="0" borderId="2" xfId="1" applyNumberFormat="1" applyFont="1" applyBorder="1"/>
    <xf numFmtId="0" fontId="8" fillId="0" borderId="0" xfId="1" applyFont="1" applyFill="1"/>
    <xf numFmtId="0" fontId="8" fillId="0" borderId="0" xfId="1" applyFont="1" applyAlignment="1">
      <alignment horizontal="center"/>
    </xf>
    <xf numFmtId="0" fontId="27" fillId="0" borderId="0" xfId="1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21" fillId="2" borderId="2" xfId="0" applyNumberFormat="1" applyFont="1" applyFill="1" applyBorder="1" applyAlignment="1">
      <alignment horizontal="left"/>
    </xf>
    <xf numFmtId="0" fontId="18" fillId="2" borderId="2" xfId="0" applyFont="1" applyFill="1" applyBorder="1"/>
    <xf numFmtId="0" fontId="0" fillId="2" borderId="0" xfId="0" applyFont="1" applyFill="1" applyAlignment="1"/>
    <xf numFmtId="0" fontId="20" fillId="2" borderId="0" xfId="0" applyFont="1" applyFill="1" applyBorder="1"/>
    <xf numFmtId="0" fontId="10" fillId="2" borderId="0" xfId="0" applyFont="1" applyFill="1" applyBorder="1" applyAlignment="1">
      <alignment horizontal="center" wrapText="1"/>
    </xf>
    <xf numFmtId="0" fontId="21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4" fontId="21" fillId="0" borderId="1" xfId="0" applyNumberFormat="1" applyFont="1" applyBorder="1" applyAlignment="1">
      <alignment horizontal="left"/>
    </xf>
    <xf numFmtId="0" fontId="7" fillId="0" borderId="0" xfId="0" applyFont="1" applyFill="1" applyAlignment="1">
      <alignment horizontal="center"/>
    </xf>
    <xf numFmtId="0" fontId="17" fillId="0" borderId="0" xfId="0" applyFont="1" applyBorder="1"/>
    <xf numFmtId="0" fontId="15" fillId="0" borderId="0" xfId="0" applyFont="1" applyBorder="1" applyAlignment="1">
      <alignment horizontal="center" wrapText="1"/>
    </xf>
    <xf numFmtId="0" fontId="21" fillId="0" borderId="0" xfId="0" applyFont="1" applyAlignment="1">
      <alignment horizontal="left"/>
    </xf>
    <xf numFmtId="0" fontId="21" fillId="0" borderId="7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22" fillId="0" borderId="3" xfId="0" applyFont="1" applyBorder="1"/>
    <xf numFmtId="0" fontId="22" fillId="0" borderId="4" xfId="0" applyFont="1" applyBorder="1"/>
    <xf numFmtId="0" fontId="1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0" fontId="19" fillId="0" borderId="2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1" xfId="1" applyNumberFormat="1" applyFont="1" applyBorder="1" applyAlignment="1">
      <alignment horizontal="center" vertical="center" wrapText="1"/>
    </xf>
    <xf numFmtId="0" fontId="19" fillId="0" borderId="3" xfId="1" applyNumberFormat="1" applyFont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/>
    </xf>
    <xf numFmtId="0" fontId="3" fillId="0" borderId="4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56"/>
  <sheetViews>
    <sheetView topLeftCell="A41" workbookViewId="0">
      <selection activeCell="G50" sqref="G50"/>
    </sheetView>
  </sheetViews>
  <sheetFormatPr defaultRowHeight="18.75"/>
  <cols>
    <col min="1" max="1" width="5" customWidth="1"/>
    <col min="2" max="2" width="5.5703125" customWidth="1"/>
    <col min="3" max="3" width="28.42578125" style="138" customWidth="1"/>
    <col min="4" max="4" width="16.85546875" style="137" customWidth="1"/>
    <col min="5" max="5" width="7.140625" customWidth="1"/>
    <col min="6" max="6" width="7.28515625" customWidth="1"/>
    <col min="7" max="8" width="8.140625" customWidth="1"/>
    <col min="9" max="9" width="7.85546875" customWidth="1"/>
    <col min="10" max="10" width="13" style="130" bestFit="1" customWidth="1"/>
  </cols>
  <sheetData>
    <row r="1" spans="2:13" ht="20.25">
      <c r="B1" s="218" t="s">
        <v>35</v>
      </c>
      <c r="C1" s="218"/>
      <c r="D1" s="218"/>
      <c r="E1" s="218"/>
      <c r="F1" s="218"/>
      <c r="G1" s="218"/>
      <c r="H1" s="218"/>
      <c r="I1" s="218"/>
      <c r="J1" s="218"/>
      <c r="K1" s="218"/>
    </row>
    <row r="2" spans="2:13">
      <c r="B2" s="219" t="s">
        <v>36</v>
      </c>
      <c r="C2" s="219"/>
      <c r="D2" s="219"/>
      <c r="E2" s="219"/>
      <c r="F2" s="219"/>
      <c r="G2" s="219"/>
      <c r="H2" s="219"/>
      <c r="I2" s="219"/>
      <c r="J2" s="219"/>
      <c r="K2" s="219"/>
    </row>
    <row r="3" spans="2:13" ht="20.25" customHeight="1">
      <c r="B3" s="220" t="s">
        <v>0</v>
      </c>
      <c r="C3" s="215" t="s">
        <v>1</v>
      </c>
      <c r="D3" s="225" t="s">
        <v>2</v>
      </c>
      <c r="E3" s="220" t="s">
        <v>3</v>
      </c>
      <c r="F3" s="228" t="s">
        <v>4</v>
      </c>
      <c r="G3" s="220" t="s">
        <v>5</v>
      </c>
      <c r="H3" s="228" t="s">
        <v>6</v>
      </c>
      <c r="I3" s="220" t="s">
        <v>5</v>
      </c>
      <c r="J3" s="231" t="s">
        <v>7</v>
      </c>
      <c r="K3" s="47"/>
      <c r="L3" s="45"/>
      <c r="M3" s="45"/>
    </row>
    <row r="4" spans="2:13" ht="15.75">
      <c r="B4" s="221"/>
      <c r="C4" s="223"/>
      <c r="D4" s="226"/>
      <c r="E4" s="221"/>
      <c r="F4" s="229"/>
      <c r="G4" s="221"/>
      <c r="H4" s="229"/>
      <c r="I4" s="221"/>
      <c r="J4" s="232"/>
      <c r="K4" s="48"/>
      <c r="L4" s="45"/>
      <c r="M4" s="45"/>
    </row>
    <row r="5" spans="2:13" ht="15.75">
      <c r="B5" s="222"/>
      <c r="C5" s="224"/>
      <c r="D5" s="227"/>
      <c r="E5" s="222"/>
      <c r="F5" s="230"/>
      <c r="G5" s="222"/>
      <c r="H5" s="230"/>
      <c r="I5" s="222"/>
      <c r="J5" s="233"/>
      <c r="K5" s="49"/>
      <c r="L5" s="45"/>
      <c r="M5" s="45"/>
    </row>
    <row r="6" spans="2:13" s="99" customFormat="1" ht="30" customHeight="1">
      <c r="B6" s="86">
        <v>1</v>
      </c>
      <c r="C6" s="20" t="s">
        <v>77</v>
      </c>
      <c r="D6" s="134">
        <v>44200</v>
      </c>
      <c r="E6" s="20" t="s">
        <v>11</v>
      </c>
      <c r="F6" s="183">
        <v>104</v>
      </c>
      <c r="G6" s="184" t="s">
        <v>9</v>
      </c>
      <c r="H6" s="184">
        <v>17</v>
      </c>
      <c r="I6" s="184" t="s">
        <v>9</v>
      </c>
      <c r="J6" s="184"/>
      <c r="K6" s="112"/>
      <c r="L6" s="45"/>
      <c r="M6" s="45"/>
    </row>
    <row r="7" spans="2:13" s="99" customFormat="1" ht="30" customHeight="1">
      <c r="B7" s="86">
        <v>2</v>
      </c>
      <c r="C7" s="20" t="s">
        <v>66</v>
      </c>
      <c r="D7" s="133">
        <v>44216</v>
      </c>
      <c r="E7" s="20" t="s">
        <v>11</v>
      </c>
      <c r="F7" s="186">
        <v>109</v>
      </c>
      <c r="G7" s="184" t="s">
        <v>9</v>
      </c>
      <c r="H7" s="184">
        <v>17</v>
      </c>
      <c r="I7" s="184" t="s">
        <v>9</v>
      </c>
      <c r="J7" s="184"/>
      <c r="K7" s="112"/>
      <c r="L7" s="45"/>
      <c r="M7" s="45"/>
    </row>
    <row r="8" spans="2:13" s="99" customFormat="1" ht="30" customHeight="1">
      <c r="B8" s="86">
        <v>3</v>
      </c>
      <c r="C8" s="20" t="s">
        <v>65</v>
      </c>
      <c r="D8" s="133">
        <v>44222</v>
      </c>
      <c r="E8" s="20" t="s">
        <v>11</v>
      </c>
      <c r="F8" s="186">
        <v>102</v>
      </c>
      <c r="G8" s="184" t="s">
        <v>9</v>
      </c>
      <c r="H8" s="184">
        <v>14</v>
      </c>
      <c r="I8" s="184" t="s">
        <v>30</v>
      </c>
      <c r="J8" s="128"/>
      <c r="K8" s="112"/>
      <c r="L8" s="45"/>
      <c r="M8" s="45"/>
    </row>
    <row r="9" spans="2:13" s="99" customFormat="1" ht="30" customHeight="1">
      <c r="B9" s="86">
        <v>4</v>
      </c>
      <c r="C9" s="20" t="s">
        <v>72</v>
      </c>
      <c r="D9" s="134">
        <v>44256</v>
      </c>
      <c r="E9" s="20" t="s">
        <v>8</v>
      </c>
      <c r="F9" s="183">
        <v>109</v>
      </c>
      <c r="G9" s="184" t="s">
        <v>9</v>
      </c>
      <c r="H9" s="184">
        <v>17</v>
      </c>
      <c r="I9" s="184" t="s">
        <v>9</v>
      </c>
      <c r="J9" s="184"/>
      <c r="K9" s="112"/>
      <c r="L9" s="113"/>
      <c r="M9" s="113"/>
    </row>
    <row r="10" spans="2:13" s="99" customFormat="1" ht="30" customHeight="1">
      <c r="B10" s="86">
        <v>5</v>
      </c>
      <c r="C10" s="20" t="s">
        <v>68</v>
      </c>
      <c r="D10" s="133">
        <v>44262</v>
      </c>
      <c r="E10" s="20" t="s">
        <v>11</v>
      </c>
      <c r="F10" s="183">
        <v>112</v>
      </c>
      <c r="G10" s="184" t="s">
        <v>9</v>
      </c>
      <c r="H10" s="185">
        <v>25</v>
      </c>
      <c r="I10" s="185" t="s">
        <v>25</v>
      </c>
      <c r="J10" s="184"/>
      <c r="K10" s="112"/>
      <c r="L10" s="45"/>
      <c r="M10" s="45"/>
    </row>
    <row r="11" spans="2:13" s="99" customFormat="1" ht="30" customHeight="1">
      <c r="B11" s="86">
        <v>6</v>
      </c>
      <c r="C11" s="20" t="s">
        <v>79</v>
      </c>
      <c r="D11" s="133">
        <v>44262</v>
      </c>
      <c r="E11" s="20" t="s">
        <v>11</v>
      </c>
      <c r="F11" s="183">
        <v>108</v>
      </c>
      <c r="G11" s="184" t="s">
        <v>9</v>
      </c>
      <c r="H11" s="184">
        <v>18</v>
      </c>
      <c r="I11" s="184" t="s">
        <v>9</v>
      </c>
      <c r="J11" s="184"/>
      <c r="K11" s="112"/>
      <c r="L11" s="45"/>
      <c r="M11" s="45"/>
    </row>
    <row r="12" spans="2:13" s="99" customFormat="1" ht="30" customHeight="1">
      <c r="B12" s="86">
        <v>7</v>
      </c>
      <c r="C12" s="20" t="s">
        <v>63</v>
      </c>
      <c r="D12" s="133">
        <v>44273</v>
      </c>
      <c r="E12" s="20" t="s">
        <v>8</v>
      </c>
      <c r="F12" s="183">
        <v>120</v>
      </c>
      <c r="G12" s="184" t="s">
        <v>9</v>
      </c>
      <c r="H12" s="185">
        <v>33</v>
      </c>
      <c r="I12" s="185" t="s">
        <v>10</v>
      </c>
      <c r="J12" s="184"/>
      <c r="K12" s="112"/>
      <c r="L12" s="45"/>
      <c r="M12" s="45"/>
    </row>
    <row r="13" spans="2:13" s="99" customFormat="1" ht="30" customHeight="1">
      <c r="B13" s="86">
        <v>8</v>
      </c>
      <c r="C13" s="20" t="s">
        <v>56</v>
      </c>
      <c r="D13" s="133">
        <v>44292</v>
      </c>
      <c r="E13" s="20" t="s">
        <v>8</v>
      </c>
      <c r="F13" s="183">
        <v>102</v>
      </c>
      <c r="G13" s="184" t="s">
        <v>9</v>
      </c>
      <c r="H13" s="184">
        <v>15</v>
      </c>
      <c r="I13" s="184" t="s">
        <v>9</v>
      </c>
      <c r="J13" s="184"/>
      <c r="K13" s="112"/>
      <c r="L13" s="45"/>
      <c r="M13" s="45"/>
    </row>
    <row r="14" spans="2:13" s="99" customFormat="1" ht="30" customHeight="1">
      <c r="B14" s="126">
        <v>9</v>
      </c>
      <c r="C14" s="20" t="s">
        <v>61</v>
      </c>
      <c r="D14" s="133">
        <v>44320</v>
      </c>
      <c r="E14" s="20" t="s">
        <v>8</v>
      </c>
      <c r="F14" s="183">
        <v>111</v>
      </c>
      <c r="G14" s="184" t="s">
        <v>9</v>
      </c>
      <c r="H14" s="184">
        <v>14</v>
      </c>
      <c r="I14" s="184" t="s">
        <v>30</v>
      </c>
      <c r="J14" s="128"/>
      <c r="K14" s="112"/>
      <c r="L14" s="45"/>
      <c r="M14" s="45"/>
    </row>
    <row r="15" spans="2:13" s="116" customFormat="1" ht="30" customHeight="1">
      <c r="B15" s="86">
        <v>10</v>
      </c>
      <c r="C15" s="20" t="s">
        <v>80</v>
      </c>
      <c r="D15" s="133">
        <v>44333</v>
      </c>
      <c r="E15" s="20" t="s">
        <v>8</v>
      </c>
      <c r="F15" s="183">
        <v>110</v>
      </c>
      <c r="G15" s="184" t="s">
        <v>9</v>
      </c>
      <c r="H15" s="184">
        <v>25</v>
      </c>
      <c r="I15" s="184" t="s">
        <v>10</v>
      </c>
      <c r="J15" s="185"/>
      <c r="K15" s="114"/>
      <c r="L15" s="115"/>
      <c r="M15" s="115"/>
    </row>
    <row r="16" spans="2:13" s="99" customFormat="1" ht="30" customHeight="1">
      <c r="B16" s="86">
        <v>11</v>
      </c>
      <c r="C16" s="20" t="s">
        <v>67</v>
      </c>
      <c r="D16" s="133">
        <v>44334</v>
      </c>
      <c r="E16" s="20" t="s">
        <v>11</v>
      </c>
      <c r="F16" s="186">
        <v>102</v>
      </c>
      <c r="G16" s="184" t="s">
        <v>9</v>
      </c>
      <c r="H16" s="184">
        <v>15</v>
      </c>
      <c r="I16" s="184" t="s">
        <v>9</v>
      </c>
      <c r="J16" s="184"/>
      <c r="K16" s="112"/>
      <c r="L16" s="45"/>
      <c r="M16" s="45"/>
    </row>
    <row r="17" spans="2:13" s="99" customFormat="1" ht="30" customHeight="1">
      <c r="B17" s="86">
        <v>12</v>
      </c>
      <c r="C17" s="20" t="s">
        <v>62</v>
      </c>
      <c r="D17" s="133">
        <v>44352</v>
      </c>
      <c r="E17" s="20" t="s">
        <v>8</v>
      </c>
      <c r="F17" s="183">
        <v>113</v>
      </c>
      <c r="G17" s="184" t="s">
        <v>9</v>
      </c>
      <c r="H17" s="185">
        <v>20</v>
      </c>
      <c r="I17" s="185" t="s">
        <v>9</v>
      </c>
      <c r="J17" s="184"/>
      <c r="K17" s="112"/>
      <c r="L17" s="113"/>
      <c r="M17" s="113"/>
    </row>
    <row r="18" spans="2:13" s="99" customFormat="1" ht="30" customHeight="1">
      <c r="B18" s="86">
        <v>13</v>
      </c>
      <c r="C18" s="20" t="s">
        <v>71</v>
      </c>
      <c r="D18" s="133">
        <v>44362</v>
      </c>
      <c r="E18" s="20" t="s">
        <v>8</v>
      </c>
      <c r="F18" s="183">
        <v>106</v>
      </c>
      <c r="G18" s="184" t="s">
        <v>9</v>
      </c>
      <c r="H18" s="184">
        <v>18</v>
      </c>
      <c r="I18" s="184" t="s">
        <v>9</v>
      </c>
      <c r="J18" s="184"/>
      <c r="K18" s="112"/>
      <c r="L18" s="113"/>
      <c r="M18" s="113"/>
    </row>
    <row r="19" spans="2:13" s="99" customFormat="1" ht="30" customHeight="1">
      <c r="B19" s="86">
        <v>14</v>
      </c>
      <c r="C19" s="20" t="s">
        <v>58</v>
      </c>
      <c r="D19" s="133">
        <v>44380</v>
      </c>
      <c r="E19" s="20" t="s">
        <v>8</v>
      </c>
      <c r="F19" s="183">
        <v>109</v>
      </c>
      <c r="G19" s="184" t="s">
        <v>9</v>
      </c>
      <c r="H19" s="184">
        <v>21</v>
      </c>
      <c r="I19" s="184" t="s">
        <v>9</v>
      </c>
      <c r="J19" s="184"/>
      <c r="K19" s="112"/>
      <c r="L19" s="45"/>
      <c r="M19" s="45"/>
    </row>
    <row r="20" spans="2:13" s="99" customFormat="1" ht="30" customHeight="1">
      <c r="B20" s="86">
        <v>15</v>
      </c>
      <c r="C20" s="20" t="s">
        <v>70</v>
      </c>
      <c r="D20" s="133">
        <v>44388</v>
      </c>
      <c r="E20" s="20" t="s">
        <v>11</v>
      </c>
      <c r="F20" s="183">
        <v>99</v>
      </c>
      <c r="G20" s="184" t="s">
        <v>9</v>
      </c>
      <c r="H20" s="184">
        <v>13</v>
      </c>
      <c r="I20" s="184" t="s">
        <v>30</v>
      </c>
      <c r="J20" s="128"/>
      <c r="K20" s="112"/>
      <c r="L20" s="113"/>
      <c r="M20" s="113"/>
    </row>
    <row r="21" spans="2:13" s="99" customFormat="1" ht="30" customHeight="1">
      <c r="B21" s="86">
        <v>16</v>
      </c>
      <c r="C21" s="20" t="s">
        <v>55</v>
      </c>
      <c r="D21" s="133">
        <v>44418</v>
      </c>
      <c r="E21" s="20" t="s">
        <v>8</v>
      </c>
      <c r="F21" s="183">
        <v>103</v>
      </c>
      <c r="G21" s="184" t="s">
        <v>9</v>
      </c>
      <c r="H21" s="184">
        <v>19</v>
      </c>
      <c r="I21" s="184" t="s">
        <v>9</v>
      </c>
      <c r="J21" s="184"/>
      <c r="K21" s="112"/>
      <c r="L21" s="45"/>
      <c r="M21" s="45"/>
    </row>
    <row r="22" spans="2:13" s="99" customFormat="1" ht="30" customHeight="1">
      <c r="B22" s="86">
        <v>17</v>
      </c>
      <c r="C22" s="20" t="s">
        <v>83</v>
      </c>
      <c r="D22" s="133">
        <v>44426</v>
      </c>
      <c r="E22" s="20" t="s">
        <v>8</v>
      </c>
      <c r="F22" s="183">
        <v>105</v>
      </c>
      <c r="G22" s="184" t="s">
        <v>9</v>
      </c>
      <c r="H22" s="184">
        <v>19</v>
      </c>
      <c r="I22" s="184" t="s">
        <v>9</v>
      </c>
      <c r="J22" s="184"/>
      <c r="K22" s="112"/>
      <c r="L22" s="113"/>
      <c r="M22" s="113"/>
    </row>
    <row r="23" spans="2:13" s="99" customFormat="1" ht="30" customHeight="1">
      <c r="B23" s="86">
        <v>18</v>
      </c>
      <c r="C23" s="20" t="s">
        <v>57</v>
      </c>
      <c r="D23" s="133">
        <v>44430</v>
      </c>
      <c r="E23" s="20" t="s">
        <v>8</v>
      </c>
      <c r="F23" s="183">
        <v>103</v>
      </c>
      <c r="G23" s="184" t="s">
        <v>9</v>
      </c>
      <c r="H23" s="184">
        <v>15</v>
      </c>
      <c r="I23" s="184" t="s">
        <v>9</v>
      </c>
      <c r="J23" s="184"/>
      <c r="K23" s="112"/>
      <c r="L23" s="45"/>
      <c r="M23" s="45"/>
    </row>
    <row r="24" spans="2:13" s="99" customFormat="1" ht="30" customHeight="1">
      <c r="B24" s="86">
        <v>19</v>
      </c>
      <c r="C24" s="20" t="s">
        <v>76</v>
      </c>
      <c r="D24" s="133">
        <v>44436</v>
      </c>
      <c r="E24" s="20" t="s">
        <v>11</v>
      </c>
      <c r="F24" s="183">
        <v>99</v>
      </c>
      <c r="G24" s="184" t="s">
        <v>9</v>
      </c>
      <c r="H24" s="184">
        <v>16</v>
      </c>
      <c r="I24" s="184" t="s">
        <v>9</v>
      </c>
      <c r="J24" s="184"/>
      <c r="K24" s="112"/>
      <c r="L24" s="45"/>
      <c r="M24" s="45"/>
    </row>
    <row r="25" spans="2:13" s="99" customFormat="1" ht="30" customHeight="1">
      <c r="B25" s="86">
        <v>20</v>
      </c>
      <c r="C25" s="135" t="s">
        <v>59</v>
      </c>
      <c r="D25" s="133">
        <v>44449</v>
      </c>
      <c r="E25" s="135" t="s">
        <v>8</v>
      </c>
      <c r="F25" s="183">
        <v>107</v>
      </c>
      <c r="G25" s="184" t="s">
        <v>9</v>
      </c>
      <c r="H25" s="184">
        <v>18</v>
      </c>
      <c r="I25" s="184" t="s">
        <v>9</v>
      </c>
      <c r="J25" s="184"/>
      <c r="K25" s="112"/>
      <c r="L25" s="113"/>
      <c r="M25" s="113"/>
    </row>
    <row r="26" spans="2:13" s="99" customFormat="1" ht="30" customHeight="1">
      <c r="B26" s="86">
        <v>21</v>
      </c>
      <c r="C26" s="20" t="s">
        <v>64</v>
      </c>
      <c r="D26" s="133">
        <v>44452</v>
      </c>
      <c r="E26" s="20" t="s">
        <v>8</v>
      </c>
      <c r="F26" s="186">
        <v>96</v>
      </c>
      <c r="G26" s="184" t="s">
        <v>9</v>
      </c>
      <c r="H26" s="185">
        <v>13</v>
      </c>
      <c r="I26" s="185" t="s">
        <v>9</v>
      </c>
      <c r="J26" s="128"/>
      <c r="K26" s="112"/>
      <c r="L26" s="113"/>
      <c r="M26" s="113"/>
    </row>
    <row r="27" spans="2:13" s="99" customFormat="1" ht="30" customHeight="1">
      <c r="B27" s="86">
        <v>22</v>
      </c>
      <c r="C27" s="20" t="s">
        <v>73</v>
      </c>
      <c r="D27" s="133">
        <v>44467</v>
      </c>
      <c r="E27" s="20" t="s">
        <v>8</v>
      </c>
      <c r="F27" s="183">
        <v>106</v>
      </c>
      <c r="G27" s="184" t="s">
        <v>9</v>
      </c>
      <c r="H27" s="184">
        <v>16</v>
      </c>
      <c r="I27" s="184" t="s">
        <v>9</v>
      </c>
      <c r="J27" s="184"/>
      <c r="K27" s="112"/>
      <c r="L27" s="45"/>
      <c r="M27" s="45"/>
    </row>
    <row r="28" spans="2:13" s="99" customFormat="1" ht="30" customHeight="1">
      <c r="B28" s="86">
        <v>23</v>
      </c>
      <c r="C28" s="20" t="s">
        <v>84</v>
      </c>
      <c r="D28" s="133">
        <v>44467</v>
      </c>
      <c r="E28" s="20" t="s">
        <v>8</v>
      </c>
      <c r="F28" s="183">
        <v>103</v>
      </c>
      <c r="G28" s="184" t="s">
        <v>9</v>
      </c>
      <c r="H28" s="184">
        <v>14</v>
      </c>
      <c r="I28" s="184" t="s">
        <v>30</v>
      </c>
      <c r="J28" s="128"/>
      <c r="K28" s="112"/>
      <c r="L28" s="45"/>
      <c r="M28" s="45"/>
    </row>
    <row r="29" spans="2:13" s="99" customFormat="1" ht="30" customHeight="1">
      <c r="B29" s="86">
        <v>24</v>
      </c>
      <c r="C29" s="20" t="s">
        <v>60</v>
      </c>
      <c r="D29" s="133">
        <v>44474</v>
      </c>
      <c r="E29" s="20" t="s">
        <v>8</v>
      </c>
      <c r="F29" s="183">
        <v>109</v>
      </c>
      <c r="G29" s="184" t="s">
        <v>9</v>
      </c>
      <c r="H29" s="184">
        <v>25</v>
      </c>
      <c r="I29" s="184" t="s">
        <v>10</v>
      </c>
      <c r="J29" s="184"/>
      <c r="K29" s="112"/>
      <c r="L29" s="45"/>
      <c r="M29" s="45"/>
    </row>
    <row r="30" spans="2:13" s="99" customFormat="1" ht="30" customHeight="1">
      <c r="B30" s="86">
        <v>25</v>
      </c>
      <c r="C30" s="20" t="s">
        <v>69</v>
      </c>
      <c r="D30" s="133">
        <v>44477</v>
      </c>
      <c r="E30" s="20" t="s">
        <v>11</v>
      </c>
      <c r="F30" s="183">
        <v>103</v>
      </c>
      <c r="G30" s="184" t="s">
        <v>9</v>
      </c>
      <c r="H30" s="184">
        <v>15</v>
      </c>
      <c r="I30" s="184" t="s">
        <v>9</v>
      </c>
      <c r="J30" s="184"/>
      <c r="K30" s="112"/>
      <c r="L30" s="45"/>
      <c r="M30" s="45"/>
    </row>
    <row r="31" spans="2:13" s="99" customFormat="1" ht="30" customHeight="1">
      <c r="B31" s="86">
        <v>26</v>
      </c>
      <c r="C31" s="20" t="s">
        <v>74</v>
      </c>
      <c r="D31" s="133">
        <v>44491</v>
      </c>
      <c r="E31" s="20" t="s">
        <v>8</v>
      </c>
      <c r="F31" s="183">
        <v>103</v>
      </c>
      <c r="G31" s="184" t="s">
        <v>9</v>
      </c>
      <c r="H31" s="184">
        <v>15</v>
      </c>
      <c r="I31" s="187" t="s">
        <v>9</v>
      </c>
      <c r="J31" s="184"/>
      <c r="K31" s="112"/>
      <c r="L31" s="45"/>
      <c r="M31" s="45"/>
    </row>
    <row r="32" spans="2:13" s="99" customFormat="1" ht="30" customHeight="1">
      <c r="B32" s="86">
        <v>27</v>
      </c>
      <c r="C32" s="20" t="s">
        <v>78</v>
      </c>
      <c r="D32" s="133">
        <v>44492</v>
      </c>
      <c r="E32" s="20" t="s">
        <v>8</v>
      </c>
      <c r="F32" s="183">
        <v>103</v>
      </c>
      <c r="G32" s="184" t="s">
        <v>9</v>
      </c>
      <c r="H32" s="184">
        <v>13</v>
      </c>
      <c r="I32" s="187" t="s">
        <v>30</v>
      </c>
      <c r="J32" s="128"/>
      <c r="K32" s="112"/>
      <c r="L32" s="45"/>
      <c r="M32" s="45"/>
    </row>
    <row r="33" spans="2:13" s="99" customFormat="1" ht="30" customHeight="1">
      <c r="B33" s="86">
        <v>28</v>
      </c>
      <c r="C33" s="20" t="s">
        <v>85</v>
      </c>
      <c r="D33" s="134">
        <v>44515</v>
      </c>
      <c r="E33" s="20" t="s">
        <v>11</v>
      </c>
      <c r="F33" s="183">
        <v>102</v>
      </c>
      <c r="G33" s="184" t="s">
        <v>9</v>
      </c>
      <c r="H33" s="184">
        <v>15</v>
      </c>
      <c r="I33" s="187" t="s">
        <v>9</v>
      </c>
      <c r="J33" s="184"/>
      <c r="K33" s="112"/>
      <c r="L33" s="45"/>
      <c r="M33" s="45"/>
    </row>
    <row r="34" spans="2:13" s="99" customFormat="1" ht="30.75" customHeight="1">
      <c r="B34" s="86">
        <v>29</v>
      </c>
      <c r="C34" s="20" t="s">
        <v>82</v>
      </c>
      <c r="D34" s="133">
        <v>44518</v>
      </c>
      <c r="E34" s="20" t="s">
        <v>11</v>
      </c>
      <c r="F34" s="183">
        <v>108</v>
      </c>
      <c r="G34" s="184" t="s">
        <v>9</v>
      </c>
      <c r="H34" s="184">
        <v>16</v>
      </c>
      <c r="I34" s="187" t="s">
        <v>9</v>
      </c>
      <c r="J34" s="184"/>
      <c r="K34" s="112"/>
      <c r="L34" s="113"/>
      <c r="M34" s="113"/>
    </row>
    <row r="35" spans="2:13" s="99" customFormat="1" ht="30" customHeight="1">
      <c r="B35" s="86">
        <v>30</v>
      </c>
      <c r="C35" s="20" t="s">
        <v>75</v>
      </c>
      <c r="D35" s="133">
        <v>44528</v>
      </c>
      <c r="E35" s="20" t="s">
        <v>8</v>
      </c>
      <c r="F35" s="183">
        <v>109</v>
      </c>
      <c r="G35" s="184" t="s">
        <v>9</v>
      </c>
      <c r="H35" s="184">
        <v>18</v>
      </c>
      <c r="I35" s="184" t="s">
        <v>9</v>
      </c>
      <c r="J35" s="184"/>
      <c r="K35" s="112"/>
      <c r="L35" s="113"/>
      <c r="M35" s="113"/>
    </row>
    <row r="36" spans="2:13" s="99" customFormat="1" ht="30" customHeight="1">
      <c r="B36" s="86">
        <v>31</v>
      </c>
      <c r="C36" s="20" t="s">
        <v>81</v>
      </c>
      <c r="D36" s="133">
        <v>44551</v>
      </c>
      <c r="E36" s="136" t="s">
        <v>11</v>
      </c>
      <c r="F36" s="183">
        <v>99</v>
      </c>
      <c r="G36" s="184" t="s">
        <v>9</v>
      </c>
      <c r="H36" s="184">
        <v>13</v>
      </c>
      <c r="I36" s="184" t="s">
        <v>13</v>
      </c>
      <c r="J36" s="184"/>
      <c r="K36" s="112"/>
      <c r="L36" s="45"/>
      <c r="M36" s="45"/>
    </row>
    <row r="37" spans="2:13">
      <c r="B37" s="35" t="s">
        <v>275</v>
      </c>
      <c r="C37" s="35"/>
      <c r="D37" s="90"/>
      <c r="E37" s="35"/>
      <c r="F37" s="35"/>
      <c r="G37" s="125"/>
      <c r="H37" s="35"/>
      <c r="I37" s="35"/>
      <c r="J37" s="180"/>
      <c r="K37" s="51"/>
    </row>
    <row r="38" spans="2:13">
      <c r="B38" s="69"/>
      <c r="C38" s="69"/>
      <c r="D38" s="91"/>
      <c r="E38" s="69"/>
      <c r="F38" s="69"/>
      <c r="G38" s="69"/>
      <c r="H38" s="69"/>
      <c r="I38" s="35"/>
      <c r="J38" s="180"/>
      <c r="K38" s="51"/>
    </row>
    <row r="39" spans="2:13">
      <c r="B39" s="35" t="s">
        <v>14</v>
      </c>
      <c r="C39" s="35"/>
      <c r="D39" s="90"/>
      <c r="E39" s="35"/>
      <c r="F39" s="35"/>
      <c r="G39" s="35"/>
      <c r="H39" s="35"/>
      <c r="I39" s="35"/>
      <c r="J39" s="180"/>
      <c r="K39" s="51"/>
    </row>
    <row r="40" spans="2:13">
      <c r="B40" s="52"/>
      <c r="C40" s="215" t="s">
        <v>15</v>
      </c>
      <c r="D40" s="92"/>
      <c r="E40" s="36" t="s">
        <v>8</v>
      </c>
      <c r="F40" s="36" t="s">
        <v>11</v>
      </c>
      <c r="G40" s="36" t="s">
        <v>16</v>
      </c>
      <c r="H40" s="36" t="s">
        <v>17</v>
      </c>
      <c r="I40" s="69"/>
      <c r="J40" s="159" t="s">
        <v>18</v>
      </c>
      <c r="K40" s="37"/>
    </row>
    <row r="41" spans="2:13" ht="31.5">
      <c r="B41" s="53"/>
      <c r="C41" s="223"/>
      <c r="D41" s="92" t="s">
        <v>9</v>
      </c>
      <c r="E41" s="34">
        <f>COUNTIFS(E6:E36,"Nam",G6:G36,"BT")</f>
        <v>19</v>
      </c>
      <c r="F41" s="34">
        <f>COUNTIFS(G6:G36,"BT",$E$6:$E$36,"Nữ")</f>
        <v>12</v>
      </c>
      <c r="G41" s="34">
        <f>SUM(E41:F41)</f>
        <v>31</v>
      </c>
      <c r="H41" s="34">
        <f>ROUND((G41/31*100),1)</f>
        <v>100</v>
      </c>
      <c r="I41" s="38"/>
      <c r="J41" s="188" t="s">
        <v>9</v>
      </c>
      <c r="K41" s="40" t="s">
        <v>19</v>
      </c>
    </row>
    <row r="42" spans="2:13" ht="47.25">
      <c r="B42" s="53"/>
      <c r="C42" s="223"/>
      <c r="D42" s="92" t="s">
        <v>20</v>
      </c>
      <c r="E42" s="34">
        <f>COUNTIFS(E7:E37,"Nam",G7:G37,"TC.N")</f>
        <v>0</v>
      </c>
      <c r="F42" s="34">
        <f>COUNTIFS($H$6:$H$36,"TC.N",$E$6:$E$36,"Nữ")</f>
        <v>0</v>
      </c>
      <c r="G42" s="34">
        <f t="shared" ref="G42:G51" si="0">SUM(E42:F42)</f>
        <v>0</v>
      </c>
      <c r="H42" s="34">
        <f>ROUND((G42/31*100),1)</f>
        <v>0</v>
      </c>
      <c r="I42" s="38"/>
      <c r="J42" s="188" t="s">
        <v>20</v>
      </c>
      <c r="K42" s="40" t="s">
        <v>21</v>
      </c>
    </row>
    <row r="43" spans="2:13">
      <c r="B43" s="53"/>
      <c r="C43" s="224"/>
      <c r="D43" s="92" t="s">
        <v>12</v>
      </c>
      <c r="E43" s="34">
        <f>COUNTIFS(E6:E36,"Nam",G6:G36,"TC")</f>
        <v>0</v>
      </c>
      <c r="F43" s="34">
        <f>COUNTIFS(E6:E36,"Nữ",G6:G36,"TC")</f>
        <v>0</v>
      </c>
      <c r="G43" s="34">
        <f t="shared" si="0"/>
        <v>0</v>
      </c>
      <c r="H43" s="34">
        <f>ROUND((G43/31*100),1)</f>
        <v>0</v>
      </c>
      <c r="I43" s="38"/>
      <c r="J43" s="188" t="s">
        <v>12</v>
      </c>
      <c r="K43" s="40" t="s">
        <v>22</v>
      </c>
    </row>
    <row r="44" spans="2:13">
      <c r="B44" s="53"/>
      <c r="C44" s="127" t="s">
        <v>16</v>
      </c>
      <c r="D44" s="92"/>
      <c r="E44" s="34">
        <f>SUM(E41:E43)</f>
        <v>19</v>
      </c>
      <c r="F44" s="34">
        <f>SUM(F41:F43)</f>
        <v>12</v>
      </c>
      <c r="G44" s="34">
        <f>SUM(G41:G43)</f>
        <v>31</v>
      </c>
      <c r="H44" s="34">
        <f>SUM(H41:H43)</f>
        <v>100</v>
      </c>
      <c r="I44" s="38"/>
      <c r="J44" s="189" t="s">
        <v>10</v>
      </c>
      <c r="K44" s="40" t="s">
        <v>23</v>
      </c>
    </row>
    <row r="45" spans="2:13">
      <c r="B45" s="53"/>
      <c r="C45" s="215" t="s">
        <v>24</v>
      </c>
      <c r="D45" s="92" t="s">
        <v>9</v>
      </c>
      <c r="E45" s="34">
        <f>COUNTIFS($I$6:$I$36,"BT",$E$6:$E$36,"Nam")</f>
        <v>13</v>
      </c>
      <c r="F45" s="34">
        <f>COUNTIFS($I$6:$I$36,"BT",$E$6:$E$36,"Nữ")</f>
        <v>8</v>
      </c>
      <c r="G45" s="34">
        <f>SUM(E45:F45)</f>
        <v>21</v>
      </c>
      <c r="H45" s="34">
        <f t="shared" ref="H45:H51" si="1">ROUND((G45/31*100),1)</f>
        <v>67.7</v>
      </c>
      <c r="I45" s="38"/>
      <c r="J45" s="189" t="s">
        <v>25</v>
      </c>
      <c r="K45" s="40" t="s">
        <v>26</v>
      </c>
    </row>
    <row r="46" spans="2:13" ht="47.25">
      <c r="B46" s="53"/>
      <c r="C46" s="216"/>
      <c r="D46" s="92" t="s">
        <v>10</v>
      </c>
      <c r="E46" s="34">
        <f>COUNTIFS($I$6:$I$36,"BP",$E$6:$E$36,"Nam")</f>
        <v>3</v>
      </c>
      <c r="F46" s="34">
        <f>COUNTIFS($I$6:$I$34,"BP",$E$6:$E$34,"Nữ")</f>
        <v>0</v>
      </c>
      <c r="G46" s="34">
        <f t="shared" si="0"/>
        <v>3</v>
      </c>
      <c r="H46" s="34">
        <f t="shared" si="1"/>
        <v>9.6999999999999993</v>
      </c>
      <c r="I46" s="38"/>
      <c r="J46" s="188" t="s">
        <v>27</v>
      </c>
      <c r="K46" s="40" t="s">
        <v>28</v>
      </c>
    </row>
    <row r="47" spans="2:13">
      <c r="B47" s="53"/>
      <c r="C47" s="216"/>
      <c r="D47" s="92" t="s">
        <v>25</v>
      </c>
      <c r="E47" s="34">
        <f>COUNTIFS($I$6:$I$36,"Th.C",$E$6:$E$36,"Nam")</f>
        <v>0</v>
      </c>
      <c r="F47" s="34">
        <f>COUNTIFS($I$6:$I$29,"Th.C",$E$6:$E$29,"Nữ")</f>
        <v>1</v>
      </c>
      <c r="G47" s="34">
        <f t="shared" si="0"/>
        <v>1</v>
      </c>
      <c r="H47" s="34">
        <f t="shared" si="1"/>
        <v>3.2</v>
      </c>
      <c r="I47" s="38"/>
      <c r="J47" s="190" t="s">
        <v>13</v>
      </c>
      <c r="K47" s="39" t="s">
        <v>29</v>
      </c>
    </row>
    <row r="48" spans="2:13">
      <c r="B48" s="53"/>
      <c r="C48" s="216"/>
      <c r="D48" s="92" t="s">
        <v>27</v>
      </c>
      <c r="E48" s="34">
        <f>COUNTIFS($I$6:$I$36,"NC.N",$E$6:$E$36,"Nam")</f>
        <v>0</v>
      </c>
      <c r="F48" s="34">
        <f>COUNTIFS($J$6:$J$34,"NC.N",$E$6:$E$34,"Nữ")</f>
        <v>0</v>
      </c>
      <c r="G48" s="34">
        <f t="shared" si="0"/>
        <v>0</v>
      </c>
      <c r="H48" s="34">
        <f t="shared" si="1"/>
        <v>0</v>
      </c>
      <c r="I48" s="38"/>
      <c r="J48" s="190" t="s">
        <v>30</v>
      </c>
      <c r="K48" s="41" t="s">
        <v>31</v>
      </c>
    </row>
    <row r="49" spans="2:11" ht="47.25">
      <c r="B49" s="53"/>
      <c r="C49" s="216"/>
      <c r="D49" s="92" t="s">
        <v>13</v>
      </c>
      <c r="E49" s="34">
        <f>COUNTIFS($I$6:$I$36,"NC",$E$6:$E$36,"Nam")</f>
        <v>0</v>
      </c>
      <c r="F49" s="34">
        <f>COUNTIFS($I$6:$I$36,"NC",$E$6:$E$36,"Nữ")</f>
        <v>1</v>
      </c>
      <c r="G49" s="34">
        <f>SUM(E49:F49)</f>
        <v>1</v>
      </c>
      <c r="H49" s="34">
        <f t="shared" si="1"/>
        <v>3.2</v>
      </c>
      <c r="I49" s="38"/>
      <c r="J49" s="191" t="s">
        <v>32</v>
      </c>
      <c r="K49" s="40" t="s">
        <v>33</v>
      </c>
    </row>
    <row r="50" spans="2:11">
      <c r="B50" s="53"/>
      <c r="C50" s="216"/>
      <c r="D50" s="92" t="s">
        <v>30</v>
      </c>
      <c r="E50" s="34">
        <f>COUNTIFS($I$6:$I$36,"GC",$E$6:$E$36,"Nam")</f>
        <v>3</v>
      </c>
      <c r="F50" s="34">
        <f>COUNTIFS($I$6:$I$34,"GC",$E$6:$E$34,"Nữ")</f>
        <v>2</v>
      </c>
      <c r="G50" s="34">
        <f t="shared" si="0"/>
        <v>5</v>
      </c>
      <c r="H50" s="34">
        <f t="shared" si="1"/>
        <v>16.100000000000001</v>
      </c>
      <c r="I50" s="38"/>
      <c r="J50" s="192"/>
      <c r="K50" s="54"/>
    </row>
    <row r="51" spans="2:11">
      <c r="B51" s="43"/>
      <c r="C51" s="217"/>
      <c r="D51" s="92" t="s">
        <v>32</v>
      </c>
      <c r="E51" s="34">
        <f>COUNTIFS($I$6:$I$36,"GC.N",$E$6:$E$36,"Nam")</f>
        <v>0</v>
      </c>
      <c r="F51" s="34">
        <f>COUNTIFS($I$6:$I$34,"GC.N",$E$6:$E$34,"Nữ")</f>
        <v>0</v>
      </c>
      <c r="G51" s="34">
        <f t="shared" si="0"/>
        <v>0</v>
      </c>
      <c r="H51" s="34">
        <f t="shared" si="1"/>
        <v>0</v>
      </c>
      <c r="I51" s="38"/>
      <c r="J51" s="192"/>
      <c r="K51" s="54"/>
    </row>
    <row r="52" spans="2:11">
      <c r="B52" s="43"/>
      <c r="C52" s="127" t="s">
        <v>16</v>
      </c>
      <c r="D52" s="92"/>
      <c r="E52" s="55">
        <f>SUM(E45:E51)</f>
        <v>19</v>
      </c>
      <c r="F52" s="55">
        <f>SUM(F45:F51)</f>
        <v>12</v>
      </c>
      <c r="G52" s="55">
        <f>SUM(G45:G51)</f>
        <v>31</v>
      </c>
      <c r="H52" s="34">
        <f>SUM(H45:H51)</f>
        <v>99.9</v>
      </c>
      <c r="I52" s="56"/>
      <c r="J52" s="193"/>
      <c r="K52" s="54"/>
    </row>
    <row r="53" spans="2:11">
      <c r="B53" s="43"/>
      <c r="C53" s="43"/>
      <c r="G53" s="64"/>
      <c r="H53" s="65"/>
      <c r="I53" s="66" t="s">
        <v>287</v>
      </c>
      <c r="J53" s="194"/>
      <c r="K53" s="67"/>
    </row>
    <row r="54" spans="2:11">
      <c r="B54" s="43"/>
      <c r="C54" s="43"/>
      <c r="G54" s="42"/>
      <c r="H54" s="44"/>
      <c r="I54" s="87" t="s">
        <v>34</v>
      </c>
      <c r="J54" s="193"/>
      <c r="K54" s="43"/>
    </row>
    <row r="55" spans="2:11" ht="15.75">
      <c r="B55" s="43"/>
      <c r="C55" s="43"/>
      <c r="G55" s="214" t="s">
        <v>50</v>
      </c>
      <c r="H55" s="214"/>
      <c r="I55" s="214"/>
      <c r="J55" s="214"/>
      <c r="K55" s="214"/>
    </row>
    <row r="56" spans="2:11" ht="15.75">
      <c r="B56" s="43"/>
      <c r="C56" s="43"/>
      <c r="G56" s="214" t="s">
        <v>53</v>
      </c>
      <c r="H56" s="214"/>
      <c r="I56" s="214"/>
      <c r="J56" s="214"/>
      <c r="K56" s="214"/>
    </row>
  </sheetData>
  <sortState ref="C6:I36">
    <sortCondition ref="D6:D36"/>
  </sortState>
  <mergeCells count="15">
    <mergeCell ref="G56:K56"/>
    <mergeCell ref="G55:K55"/>
    <mergeCell ref="C45:C51"/>
    <mergeCell ref="B1:K1"/>
    <mergeCell ref="B2:K2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C40:C43"/>
  </mergeCells>
  <pageMargins left="0.27559055118110237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5"/>
  <sheetViews>
    <sheetView topLeftCell="A34" workbookViewId="0">
      <selection activeCell="B39" sqref="B39:B42"/>
    </sheetView>
  </sheetViews>
  <sheetFormatPr defaultRowHeight="15"/>
  <cols>
    <col min="1" max="1" width="5.28515625" customWidth="1"/>
    <col min="2" max="2" width="27.28515625" customWidth="1"/>
    <col min="3" max="3" width="7" style="163" customWidth="1"/>
    <col min="4" max="4" width="5.7109375" style="168" customWidth="1"/>
    <col min="5" max="5" width="6.85546875" style="138" customWidth="1"/>
    <col min="6" max="6" width="6.85546875" customWidth="1"/>
    <col min="7" max="7" width="6.5703125" style="138" customWidth="1"/>
    <col min="8" max="8" width="8" customWidth="1"/>
    <col min="9" max="9" width="8.28515625" style="163" customWidth="1"/>
    <col min="10" max="10" width="16.7109375" customWidth="1"/>
  </cols>
  <sheetData>
    <row r="1" spans="1:12" ht="20.25">
      <c r="A1" s="218" t="s">
        <v>271</v>
      </c>
      <c r="B1" s="218"/>
      <c r="C1" s="218"/>
      <c r="D1" s="218"/>
      <c r="E1" s="218"/>
      <c r="F1" s="218"/>
      <c r="G1" s="218"/>
      <c r="H1" s="218"/>
      <c r="I1" s="218"/>
      <c r="J1" s="179"/>
    </row>
    <row r="2" spans="1:12" ht="18.75">
      <c r="A2" s="219" t="s">
        <v>272</v>
      </c>
      <c r="B2" s="219"/>
      <c r="C2" s="219"/>
      <c r="D2" s="219"/>
      <c r="E2" s="219"/>
      <c r="F2" s="219"/>
      <c r="G2" s="219"/>
      <c r="H2" s="219"/>
      <c r="I2" s="219"/>
      <c r="J2" s="180"/>
    </row>
    <row r="3" spans="1:12" ht="20.25" customHeight="1">
      <c r="A3" s="220" t="s">
        <v>0</v>
      </c>
      <c r="B3" s="215" t="s">
        <v>1</v>
      </c>
      <c r="C3" s="239" t="s">
        <v>2</v>
      </c>
      <c r="D3" s="241" t="s">
        <v>3</v>
      </c>
      <c r="E3" s="228" t="s">
        <v>4</v>
      </c>
      <c r="F3" s="220" t="s">
        <v>5</v>
      </c>
      <c r="G3" s="228" t="s">
        <v>6</v>
      </c>
      <c r="H3" s="220" t="s">
        <v>5</v>
      </c>
      <c r="I3" s="236" t="s">
        <v>7</v>
      </c>
      <c r="J3" s="47"/>
      <c r="K3" s="45"/>
      <c r="L3" s="45"/>
    </row>
    <row r="4" spans="1:12" ht="15.75">
      <c r="A4" s="223"/>
      <c r="B4" s="223"/>
      <c r="C4" s="240"/>
      <c r="D4" s="242"/>
      <c r="E4" s="243"/>
      <c r="F4" s="223"/>
      <c r="G4" s="243"/>
      <c r="H4" s="223"/>
      <c r="I4" s="237"/>
      <c r="J4" s="48"/>
      <c r="K4" s="45"/>
      <c r="L4" s="45"/>
    </row>
    <row r="5" spans="1:12" ht="15.75">
      <c r="A5" s="224"/>
      <c r="B5" s="223"/>
      <c r="C5" s="240"/>
      <c r="D5" s="242"/>
      <c r="E5" s="243"/>
      <c r="F5" s="223"/>
      <c r="G5" s="243"/>
      <c r="H5" s="223"/>
      <c r="I5" s="238"/>
      <c r="J5" s="49"/>
      <c r="K5" s="45"/>
      <c r="L5" s="45"/>
    </row>
    <row r="6" spans="1:12" s="81" customFormat="1" ht="30" customHeight="1">
      <c r="A6" s="86">
        <v>1</v>
      </c>
      <c r="B6" s="128" t="s">
        <v>88</v>
      </c>
      <c r="C6" s="131">
        <v>44205</v>
      </c>
      <c r="D6" s="128" t="s">
        <v>8</v>
      </c>
      <c r="E6" s="145">
        <v>116</v>
      </c>
      <c r="F6" s="145" t="s">
        <v>9</v>
      </c>
      <c r="G6" s="145">
        <v>26</v>
      </c>
      <c r="H6" s="50" t="s">
        <v>25</v>
      </c>
      <c r="I6" s="50"/>
      <c r="J6" s="80"/>
      <c r="K6" s="113">
        <f>CONVERT(E6,"cm","m")</f>
        <v>1.1599999999999999</v>
      </c>
      <c r="L6" s="113">
        <f t="shared" ref="L6:L35" si="0">ROUND(G6/(K6*K6),1)</f>
        <v>19.3</v>
      </c>
    </row>
    <row r="7" spans="1:12" s="81" customFormat="1" ht="30" customHeight="1">
      <c r="A7" s="86">
        <v>2</v>
      </c>
      <c r="B7" s="20" t="s">
        <v>268</v>
      </c>
      <c r="C7" s="131">
        <v>44229</v>
      </c>
      <c r="D7" s="128" t="s">
        <v>8</v>
      </c>
      <c r="E7" s="145">
        <v>98</v>
      </c>
      <c r="F7" s="145" t="s">
        <v>9</v>
      </c>
      <c r="G7" s="145">
        <v>12</v>
      </c>
      <c r="H7" s="50" t="s">
        <v>13</v>
      </c>
      <c r="I7" s="176"/>
      <c r="J7" s="80"/>
      <c r="K7" s="113">
        <f t="shared" ref="K7:K35" si="1">CONVERT(E7,"cm","m")</f>
        <v>0.98</v>
      </c>
      <c r="L7" s="113">
        <f t="shared" si="0"/>
        <v>12.5</v>
      </c>
    </row>
    <row r="8" spans="1:12" s="81" customFormat="1" ht="30" customHeight="1">
      <c r="A8" s="86">
        <v>3</v>
      </c>
      <c r="B8" s="128" t="s">
        <v>103</v>
      </c>
      <c r="C8" s="131">
        <v>44240</v>
      </c>
      <c r="D8" s="128" t="s">
        <v>11</v>
      </c>
      <c r="E8" s="145">
        <v>114</v>
      </c>
      <c r="F8" s="145" t="s">
        <v>9</v>
      </c>
      <c r="G8" s="145">
        <v>21</v>
      </c>
      <c r="H8" s="50" t="s">
        <v>9</v>
      </c>
      <c r="I8" s="176"/>
      <c r="J8" s="80"/>
      <c r="K8" s="113">
        <f t="shared" si="1"/>
        <v>1.1399999999999999</v>
      </c>
      <c r="L8" s="113">
        <f t="shared" si="0"/>
        <v>16.2</v>
      </c>
    </row>
    <row r="9" spans="1:12" s="81" customFormat="1" ht="30" customHeight="1">
      <c r="A9" s="86">
        <v>4</v>
      </c>
      <c r="B9" s="20" t="s">
        <v>110</v>
      </c>
      <c r="C9" s="131">
        <v>44252</v>
      </c>
      <c r="D9" s="128" t="s">
        <v>11</v>
      </c>
      <c r="E9" s="145">
        <v>102</v>
      </c>
      <c r="F9" s="145" t="s">
        <v>9</v>
      </c>
      <c r="G9" s="145">
        <v>15</v>
      </c>
      <c r="H9" s="50" t="s">
        <v>9</v>
      </c>
      <c r="I9" s="176"/>
      <c r="J9" s="80"/>
      <c r="K9" s="113">
        <f t="shared" si="1"/>
        <v>1.02</v>
      </c>
      <c r="L9" s="113">
        <f t="shared" si="0"/>
        <v>14.4</v>
      </c>
    </row>
    <row r="10" spans="1:12" s="81" customFormat="1" ht="30" customHeight="1">
      <c r="A10" s="86">
        <v>5</v>
      </c>
      <c r="B10" s="128" t="s">
        <v>86</v>
      </c>
      <c r="C10" s="131">
        <v>44255</v>
      </c>
      <c r="D10" s="128" t="s">
        <v>8</v>
      </c>
      <c r="E10" s="145">
        <v>114</v>
      </c>
      <c r="F10" s="145" t="s">
        <v>9</v>
      </c>
      <c r="G10" s="145">
        <v>23</v>
      </c>
      <c r="H10" s="50" t="s">
        <v>9</v>
      </c>
      <c r="I10" s="176"/>
      <c r="J10" s="80"/>
      <c r="K10" s="113">
        <f t="shared" si="1"/>
        <v>1.1399999999999999</v>
      </c>
      <c r="L10" s="113">
        <f t="shared" si="0"/>
        <v>17.7</v>
      </c>
    </row>
    <row r="11" spans="1:12" s="81" customFormat="1" ht="30" customHeight="1">
      <c r="A11" s="86">
        <v>6</v>
      </c>
      <c r="B11" s="128" t="s">
        <v>91</v>
      </c>
      <c r="C11" s="131">
        <v>44280</v>
      </c>
      <c r="D11" s="128" t="s">
        <v>8</v>
      </c>
      <c r="E11" s="145">
        <v>108</v>
      </c>
      <c r="F11" s="145" t="s">
        <v>9</v>
      </c>
      <c r="G11" s="145">
        <v>15</v>
      </c>
      <c r="H11" s="50" t="s">
        <v>30</v>
      </c>
      <c r="I11" s="118"/>
      <c r="K11" s="113">
        <f t="shared" si="1"/>
        <v>1.08</v>
      </c>
      <c r="L11" s="113">
        <f t="shared" si="0"/>
        <v>12.9</v>
      </c>
    </row>
    <row r="12" spans="1:12" s="99" customFormat="1" ht="30" customHeight="1">
      <c r="A12" s="86">
        <v>7</v>
      </c>
      <c r="B12" s="128" t="s">
        <v>97</v>
      </c>
      <c r="C12" s="131">
        <v>44280</v>
      </c>
      <c r="D12" s="128" t="s">
        <v>11</v>
      </c>
      <c r="E12" s="145">
        <v>105</v>
      </c>
      <c r="F12" s="145" t="s">
        <v>9</v>
      </c>
      <c r="G12" s="145">
        <v>15</v>
      </c>
      <c r="H12" s="50" t="s">
        <v>9</v>
      </c>
      <c r="I12" s="176"/>
      <c r="J12" s="112"/>
      <c r="K12" s="113">
        <f t="shared" si="1"/>
        <v>1.05</v>
      </c>
      <c r="L12" s="113">
        <f t="shared" si="0"/>
        <v>13.6</v>
      </c>
    </row>
    <row r="13" spans="1:12" s="81" customFormat="1" ht="30" customHeight="1">
      <c r="A13" s="86">
        <v>8</v>
      </c>
      <c r="B13" s="128" t="s">
        <v>96</v>
      </c>
      <c r="C13" s="131">
        <v>44290</v>
      </c>
      <c r="D13" s="128" t="s">
        <v>11</v>
      </c>
      <c r="E13" s="145">
        <v>95</v>
      </c>
      <c r="F13" s="145" t="s">
        <v>12</v>
      </c>
      <c r="G13" s="145">
        <v>12</v>
      </c>
      <c r="H13" s="50" t="s">
        <v>13</v>
      </c>
      <c r="I13" s="176"/>
      <c r="J13" s="80"/>
      <c r="K13" s="113">
        <f t="shared" si="1"/>
        <v>0.95</v>
      </c>
      <c r="L13" s="113">
        <f t="shared" si="0"/>
        <v>13.3</v>
      </c>
    </row>
    <row r="14" spans="1:12" s="81" customFormat="1" ht="30" customHeight="1">
      <c r="A14" s="86">
        <v>9</v>
      </c>
      <c r="B14" s="128" t="s">
        <v>98</v>
      </c>
      <c r="C14" s="131">
        <v>44314</v>
      </c>
      <c r="D14" s="128" t="s">
        <v>8</v>
      </c>
      <c r="E14" s="145">
        <v>110</v>
      </c>
      <c r="F14" s="145" t="s">
        <v>9</v>
      </c>
      <c r="G14" s="145">
        <v>22</v>
      </c>
      <c r="H14" s="50" t="s">
        <v>9</v>
      </c>
      <c r="I14" s="176"/>
      <c r="J14" s="80"/>
      <c r="K14" s="113">
        <f t="shared" si="1"/>
        <v>1.1000000000000001</v>
      </c>
      <c r="L14" s="113">
        <f t="shared" si="0"/>
        <v>18.2</v>
      </c>
    </row>
    <row r="15" spans="1:12" s="81" customFormat="1" ht="30" customHeight="1">
      <c r="A15" s="86">
        <v>10</v>
      </c>
      <c r="B15" s="128" t="s">
        <v>102</v>
      </c>
      <c r="C15" s="131">
        <v>44325</v>
      </c>
      <c r="D15" s="128" t="s">
        <v>8</v>
      </c>
      <c r="E15" s="145">
        <v>113</v>
      </c>
      <c r="F15" s="145" t="s">
        <v>9</v>
      </c>
      <c r="G15" s="145">
        <v>16</v>
      </c>
      <c r="H15" s="50" t="s">
        <v>30</v>
      </c>
      <c r="I15" s="118"/>
      <c r="J15" s="80"/>
      <c r="K15" s="113">
        <f t="shared" si="1"/>
        <v>1.1299999999999999</v>
      </c>
      <c r="L15" s="113">
        <f t="shared" si="0"/>
        <v>12.5</v>
      </c>
    </row>
    <row r="16" spans="1:12" s="81" customFormat="1" ht="30" customHeight="1">
      <c r="A16" s="86">
        <v>11</v>
      </c>
      <c r="B16" s="128" t="s">
        <v>94</v>
      </c>
      <c r="C16" s="131">
        <v>44328</v>
      </c>
      <c r="D16" s="128" t="s">
        <v>11</v>
      </c>
      <c r="E16" s="145">
        <v>111</v>
      </c>
      <c r="F16" s="145" t="s">
        <v>9</v>
      </c>
      <c r="G16" s="145">
        <v>20</v>
      </c>
      <c r="H16" s="50" t="s">
        <v>9</v>
      </c>
      <c r="I16" s="176"/>
      <c r="J16" s="80"/>
      <c r="K16" s="113">
        <f t="shared" si="1"/>
        <v>1.1100000000000001</v>
      </c>
      <c r="L16" s="113">
        <f t="shared" si="0"/>
        <v>16.2</v>
      </c>
    </row>
    <row r="17" spans="1:12" s="81" customFormat="1" ht="30" customHeight="1">
      <c r="A17" s="86">
        <v>12</v>
      </c>
      <c r="B17" s="20" t="s">
        <v>109</v>
      </c>
      <c r="C17" s="131">
        <v>44334</v>
      </c>
      <c r="D17" s="128" t="s">
        <v>8</v>
      </c>
      <c r="E17" s="145">
        <v>109</v>
      </c>
      <c r="F17" s="145" t="s">
        <v>9</v>
      </c>
      <c r="G17" s="145">
        <v>27</v>
      </c>
      <c r="H17" s="50" t="s">
        <v>10</v>
      </c>
      <c r="I17" s="176"/>
      <c r="J17" s="80"/>
      <c r="K17" s="113">
        <f t="shared" si="1"/>
        <v>1.0900000000000001</v>
      </c>
      <c r="L17" s="113">
        <f t="shared" si="0"/>
        <v>22.7</v>
      </c>
    </row>
    <row r="18" spans="1:12" s="81" customFormat="1" ht="30" customHeight="1">
      <c r="A18" s="86">
        <v>13</v>
      </c>
      <c r="B18" s="20" t="s">
        <v>111</v>
      </c>
      <c r="C18" s="131">
        <v>44338</v>
      </c>
      <c r="D18" s="128" t="s">
        <v>8</v>
      </c>
      <c r="E18" s="145">
        <v>111</v>
      </c>
      <c r="F18" s="145" t="s">
        <v>9</v>
      </c>
      <c r="G18" s="145">
        <v>22</v>
      </c>
      <c r="H18" s="50" t="s">
        <v>9</v>
      </c>
      <c r="I18" s="176"/>
      <c r="J18" s="80"/>
      <c r="K18" s="113">
        <f t="shared" si="1"/>
        <v>1.1100000000000001</v>
      </c>
      <c r="L18" s="113">
        <f t="shared" si="0"/>
        <v>17.899999999999999</v>
      </c>
    </row>
    <row r="19" spans="1:12" s="99" customFormat="1" ht="30" customHeight="1">
      <c r="A19" s="86">
        <v>14</v>
      </c>
      <c r="B19" s="128" t="s">
        <v>101</v>
      </c>
      <c r="C19" s="131">
        <v>44343</v>
      </c>
      <c r="D19" s="128" t="s">
        <v>8</v>
      </c>
      <c r="E19" s="145">
        <v>101</v>
      </c>
      <c r="F19" s="145" t="s">
        <v>9</v>
      </c>
      <c r="G19" s="145">
        <v>14</v>
      </c>
      <c r="H19" s="50" t="s">
        <v>9</v>
      </c>
      <c r="I19" s="118"/>
      <c r="J19" s="112"/>
      <c r="K19" s="113">
        <f t="shared" si="1"/>
        <v>1.01</v>
      </c>
      <c r="L19" s="113">
        <f t="shared" si="0"/>
        <v>13.7</v>
      </c>
    </row>
    <row r="20" spans="1:12" s="81" customFormat="1" ht="30" customHeight="1">
      <c r="A20" s="86">
        <v>15</v>
      </c>
      <c r="B20" s="128" t="s">
        <v>95</v>
      </c>
      <c r="C20" s="131">
        <v>44346</v>
      </c>
      <c r="D20" s="128" t="s">
        <v>11</v>
      </c>
      <c r="E20" s="145">
        <v>106</v>
      </c>
      <c r="F20" s="145" t="s">
        <v>9</v>
      </c>
      <c r="G20" s="145">
        <v>19</v>
      </c>
      <c r="H20" s="50" t="s">
        <v>9</v>
      </c>
      <c r="I20" s="176"/>
      <c r="J20" s="80"/>
      <c r="K20" s="113">
        <f t="shared" si="1"/>
        <v>1.06</v>
      </c>
      <c r="L20" s="113">
        <f t="shared" si="0"/>
        <v>16.899999999999999</v>
      </c>
    </row>
    <row r="21" spans="1:12" s="81" customFormat="1" ht="30" customHeight="1">
      <c r="A21" s="86">
        <v>16</v>
      </c>
      <c r="B21" s="20" t="s">
        <v>114</v>
      </c>
      <c r="C21" s="132">
        <v>44355</v>
      </c>
      <c r="D21" s="128" t="s">
        <v>8</v>
      </c>
      <c r="E21" s="145">
        <v>111</v>
      </c>
      <c r="F21" s="145" t="s">
        <v>9</v>
      </c>
      <c r="G21" s="145">
        <v>24</v>
      </c>
      <c r="H21" s="50" t="s">
        <v>25</v>
      </c>
      <c r="I21" s="176"/>
      <c r="J21" s="80"/>
      <c r="K21" s="113">
        <f t="shared" si="1"/>
        <v>1.1100000000000001</v>
      </c>
      <c r="L21" s="113">
        <f t="shared" si="0"/>
        <v>19.5</v>
      </c>
    </row>
    <row r="22" spans="1:12" s="81" customFormat="1" ht="30" customHeight="1">
      <c r="A22" s="86">
        <v>17</v>
      </c>
      <c r="B22" s="20" t="s">
        <v>105</v>
      </c>
      <c r="C22" s="131">
        <v>44371</v>
      </c>
      <c r="D22" s="128" t="s">
        <v>8</v>
      </c>
      <c r="E22" s="145">
        <v>107</v>
      </c>
      <c r="F22" s="145" t="s">
        <v>9</v>
      </c>
      <c r="G22" s="145">
        <v>15</v>
      </c>
      <c r="H22" s="50" t="s">
        <v>30</v>
      </c>
      <c r="I22" s="118"/>
      <c r="J22" s="80"/>
      <c r="K22" s="113">
        <f t="shared" si="1"/>
        <v>1.07</v>
      </c>
      <c r="L22" s="113">
        <f t="shared" si="0"/>
        <v>13.1</v>
      </c>
    </row>
    <row r="23" spans="1:12" s="81" customFormat="1" ht="30" customHeight="1">
      <c r="A23" s="86">
        <v>18</v>
      </c>
      <c r="B23" s="128" t="s">
        <v>92</v>
      </c>
      <c r="C23" s="131">
        <v>44387</v>
      </c>
      <c r="D23" s="128" t="s">
        <v>8</v>
      </c>
      <c r="E23" s="145">
        <v>99</v>
      </c>
      <c r="F23" s="145" t="s">
        <v>9</v>
      </c>
      <c r="G23" s="145">
        <v>15</v>
      </c>
      <c r="H23" s="50" t="s">
        <v>9</v>
      </c>
      <c r="I23" s="177"/>
      <c r="J23" s="80"/>
      <c r="K23" s="113">
        <f t="shared" si="1"/>
        <v>0.99</v>
      </c>
      <c r="L23" s="113">
        <f t="shared" si="0"/>
        <v>15.3</v>
      </c>
    </row>
    <row r="24" spans="1:12" s="81" customFormat="1" ht="30" customHeight="1">
      <c r="A24" s="86">
        <v>19</v>
      </c>
      <c r="B24" s="128" t="s">
        <v>104</v>
      </c>
      <c r="C24" s="131">
        <v>44388</v>
      </c>
      <c r="D24" s="128" t="s">
        <v>11</v>
      </c>
      <c r="E24" s="145">
        <v>111</v>
      </c>
      <c r="F24" s="145" t="s">
        <v>9</v>
      </c>
      <c r="G24" s="145">
        <v>16</v>
      </c>
      <c r="H24" s="50" t="s">
        <v>30</v>
      </c>
      <c r="I24" s="118"/>
      <c r="J24" s="80"/>
      <c r="K24" s="113">
        <f t="shared" si="1"/>
        <v>1.1100000000000001</v>
      </c>
      <c r="L24" s="113">
        <f t="shared" si="0"/>
        <v>13</v>
      </c>
    </row>
    <row r="25" spans="1:12" s="81" customFormat="1" ht="30" customHeight="1">
      <c r="A25" s="86">
        <v>20</v>
      </c>
      <c r="B25" s="20" t="s">
        <v>106</v>
      </c>
      <c r="C25" s="131">
        <v>44397</v>
      </c>
      <c r="D25" s="128" t="s">
        <v>11</v>
      </c>
      <c r="E25" s="145">
        <v>110</v>
      </c>
      <c r="F25" s="145" t="s">
        <v>9</v>
      </c>
      <c r="G25" s="145">
        <v>18</v>
      </c>
      <c r="H25" s="50" t="s">
        <v>9</v>
      </c>
      <c r="I25" s="176"/>
      <c r="J25" s="80"/>
      <c r="K25" s="113">
        <f t="shared" si="1"/>
        <v>1.1000000000000001</v>
      </c>
      <c r="L25" s="113">
        <f t="shared" si="0"/>
        <v>14.9</v>
      </c>
    </row>
    <row r="26" spans="1:12" s="81" customFormat="1" ht="30" customHeight="1">
      <c r="A26" s="86">
        <v>21</v>
      </c>
      <c r="B26" s="128" t="s">
        <v>93</v>
      </c>
      <c r="C26" s="131">
        <v>44404</v>
      </c>
      <c r="D26" s="128" t="s">
        <v>8</v>
      </c>
      <c r="E26" s="145">
        <v>98</v>
      </c>
      <c r="F26" s="145" t="s">
        <v>9</v>
      </c>
      <c r="G26" s="145">
        <v>13</v>
      </c>
      <c r="H26" s="50" t="s">
        <v>13</v>
      </c>
      <c r="I26" s="177"/>
      <c r="J26" s="80"/>
      <c r="K26" s="82">
        <f t="shared" si="1"/>
        <v>0.98</v>
      </c>
      <c r="L26" s="82">
        <f t="shared" si="0"/>
        <v>13.5</v>
      </c>
    </row>
    <row r="27" spans="1:12" s="81" customFormat="1" ht="30" customHeight="1">
      <c r="A27" s="86">
        <v>22</v>
      </c>
      <c r="B27" s="128" t="s">
        <v>100</v>
      </c>
      <c r="C27" s="131">
        <v>44415</v>
      </c>
      <c r="D27" s="128" t="s">
        <v>8</v>
      </c>
      <c r="E27" s="145">
        <v>99</v>
      </c>
      <c r="F27" s="145" t="s">
        <v>9</v>
      </c>
      <c r="G27" s="145">
        <v>13</v>
      </c>
      <c r="H27" s="50" t="s">
        <v>30</v>
      </c>
      <c r="I27" s="118"/>
      <c r="J27" s="80"/>
      <c r="K27" s="82">
        <f>CONVERT(E27,"cm","m")</f>
        <v>0.99</v>
      </c>
      <c r="L27" s="82">
        <f t="shared" si="0"/>
        <v>13.3</v>
      </c>
    </row>
    <row r="28" spans="1:12" s="81" customFormat="1" ht="30" customHeight="1">
      <c r="A28" s="86">
        <v>23</v>
      </c>
      <c r="B28" s="128" t="s">
        <v>87</v>
      </c>
      <c r="C28" s="131">
        <v>44416</v>
      </c>
      <c r="D28" s="128" t="s">
        <v>8</v>
      </c>
      <c r="E28" s="145">
        <v>103</v>
      </c>
      <c r="F28" s="145" t="s">
        <v>9</v>
      </c>
      <c r="G28" s="145">
        <v>15</v>
      </c>
      <c r="H28" s="50" t="s">
        <v>9</v>
      </c>
      <c r="I28" s="176"/>
      <c r="J28" s="80"/>
      <c r="K28" s="113">
        <f t="shared" si="1"/>
        <v>1.03</v>
      </c>
      <c r="L28" s="113">
        <f t="shared" si="0"/>
        <v>14.1</v>
      </c>
    </row>
    <row r="29" spans="1:12" s="81" customFormat="1" ht="30" customHeight="1">
      <c r="A29" s="86">
        <v>24</v>
      </c>
      <c r="B29" s="20" t="s">
        <v>113</v>
      </c>
      <c r="C29" s="132">
        <v>44423</v>
      </c>
      <c r="D29" s="128" t="s">
        <v>11</v>
      </c>
      <c r="E29" s="145">
        <v>107</v>
      </c>
      <c r="F29" s="145" t="s">
        <v>9</v>
      </c>
      <c r="G29" s="145">
        <v>19</v>
      </c>
      <c r="H29" s="50" t="s">
        <v>9</v>
      </c>
      <c r="I29" s="176"/>
      <c r="J29" s="80"/>
      <c r="K29" s="113">
        <f t="shared" si="1"/>
        <v>1.07</v>
      </c>
      <c r="L29" s="113">
        <f t="shared" si="0"/>
        <v>16.600000000000001</v>
      </c>
    </row>
    <row r="30" spans="1:12" s="81" customFormat="1" ht="30" customHeight="1">
      <c r="A30" s="86">
        <v>25</v>
      </c>
      <c r="B30" s="20" t="s">
        <v>112</v>
      </c>
      <c r="C30" s="131">
        <v>44486</v>
      </c>
      <c r="D30" s="128" t="s">
        <v>8</v>
      </c>
      <c r="E30" s="147">
        <v>107</v>
      </c>
      <c r="F30" s="145" t="s">
        <v>9</v>
      </c>
      <c r="G30" s="147">
        <v>15</v>
      </c>
      <c r="H30" s="50" t="s">
        <v>30</v>
      </c>
      <c r="I30" s="118"/>
      <c r="J30" s="80"/>
      <c r="K30" s="113">
        <f t="shared" si="1"/>
        <v>1.07</v>
      </c>
      <c r="L30" s="113">
        <f t="shared" si="0"/>
        <v>13.1</v>
      </c>
    </row>
    <row r="31" spans="1:12" s="81" customFormat="1" ht="30" customHeight="1">
      <c r="A31" s="86">
        <v>26</v>
      </c>
      <c r="B31" s="128" t="s">
        <v>99</v>
      </c>
      <c r="C31" s="131">
        <v>44489</v>
      </c>
      <c r="D31" s="128" t="s">
        <v>8</v>
      </c>
      <c r="E31" s="146">
        <v>113</v>
      </c>
      <c r="F31" s="145" t="s">
        <v>9</v>
      </c>
      <c r="G31" s="146">
        <v>28</v>
      </c>
      <c r="H31" s="50" t="s">
        <v>10</v>
      </c>
      <c r="I31" s="178"/>
      <c r="J31" s="80"/>
      <c r="K31" s="113">
        <f t="shared" si="1"/>
        <v>1.1299999999999999</v>
      </c>
      <c r="L31" s="113">
        <f t="shared" si="0"/>
        <v>21.9</v>
      </c>
    </row>
    <row r="32" spans="1:12" s="81" customFormat="1" ht="30" customHeight="1">
      <c r="A32" s="86">
        <v>27</v>
      </c>
      <c r="B32" s="128" t="s">
        <v>90</v>
      </c>
      <c r="C32" s="131">
        <v>44513</v>
      </c>
      <c r="D32" s="128" t="s">
        <v>8</v>
      </c>
      <c r="E32" s="146">
        <v>106</v>
      </c>
      <c r="F32" s="145" t="s">
        <v>9</v>
      </c>
      <c r="G32" s="146">
        <v>19</v>
      </c>
      <c r="H32" s="50" t="s">
        <v>9</v>
      </c>
      <c r="I32" s="178"/>
      <c r="J32" s="80"/>
      <c r="K32" s="113">
        <f t="shared" si="1"/>
        <v>1.06</v>
      </c>
      <c r="L32" s="113">
        <f t="shared" si="0"/>
        <v>16.899999999999999</v>
      </c>
    </row>
    <row r="33" spans="1:12" s="81" customFormat="1" ht="30" customHeight="1">
      <c r="A33" s="86">
        <v>28</v>
      </c>
      <c r="B33" s="144" t="s">
        <v>108</v>
      </c>
      <c r="C33" s="131">
        <v>44522</v>
      </c>
      <c r="D33" s="128" t="s">
        <v>8</v>
      </c>
      <c r="E33" s="147">
        <v>103</v>
      </c>
      <c r="F33" s="145" t="s">
        <v>9</v>
      </c>
      <c r="G33" s="147">
        <v>15</v>
      </c>
      <c r="H33" s="50" t="s">
        <v>9</v>
      </c>
      <c r="I33" s="176"/>
      <c r="J33" s="80"/>
      <c r="K33" s="113">
        <f t="shared" si="1"/>
        <v>1.03</v>
      </c>
      <c r="L33" s="113">
        <f t="shared" si="0"/>
        <v>14.1</v>
      </c>
    </row>
    <row r="34" spans="1:12" s="81" customFormat="1" ht="30" customHeight="1">
      <c r="A34" s="86">
        <v>29</v>
      </c>
      <c r="B34" s="128" t="s">
        <v>89</v>
      </c>
      <c r="C34" s="131">
        <v>44538</v>
      </c>
      <c r="D34" s="128" t="s">
        <v>8</v>
      </c>
      <c r="E34" s="145">
        <v>107</v>
      </c>
      <c r="F34" s="145" t="s">
        <v>9</v>
      </c>
      <c r="G34" s="145">
        <v>19</v>
      </c>
      <c r="H34" s="50" t="s">
        <v>9</v>
      </c>
      <c r="I34" s="176"/>
      <c r="J34" s="80"/>
      <c r="K34" s="113">
        <f t="shared" si="1"/>
        <v>1.07</v>
      </c>
      <c r="L34" s="113">
        <f t="shared" si="0"/>
        <v>16.600000000000001</v>
      </c>
    </row>
    <row r="35" spans="1:12" s="81" customFormat="1" ht="30" customHeight="1">
      <c r="A35" s="86">
        <v>30</v>
      </c>
      <c r="B35" s="20" t="s">
        <v>107</v>
      </c>
      <c r="C35" s="131">
        <v>44548</v>
      </c>
      <c r="D35" s="128" t="s">
        <v>8</v>
      </c>
      <c r="E35" s="145">
        <v>103</v>
      </c>
      <c r="F35" s="145" t="s">
        <v>9</v>
      </c>
      <c r="G35" s="145">
        <v>15</v>
      </c>
      <c r="H35" s="50" t="s">
        <v>9</v>
      </c>
      <c r="I35" s="176"/>
      <c r="J35" s="80"/>
      <c r="K35" s="113">
        <f t="shared" si="1"/>
        <v>1.03</v>
      </c>
      <c r="L35" s="113">
        <f t="shared" si="0"/>
        <v>14.1</v>
      </c>
    </row>
    <row r="36" spans="1:12" ht="15.75">
      <c r="A36" s="35" t="s">
        <v>269</v>
      </c>
      <c r="B36" s="35"/>
      <c r="C36" s="112"/>
      <c r="D36" s="164"/>
      <c r="E36" s="35"/>
      <c r="F36" s="35"/>
      <c r="G36" s="35"/>
      <c r="H36" s="35"/>
      <c r="I36" s="112"/>
      <c r="J36" s="51"/>
    </row>
    <row r="37" spans="1:12" ht="15.75">
      <c r="A37" s="69"/>
      <c r="B37" s="69"/>
      <c r="C37" s="160"/>
      <c r="D37" s="165"/>
      <c r="E37" s="69"/>
      <c r="F37" s="69"/>
      <c r="G37" s="69"/>
      <c r="H37" s="35"/>
      <c r="I37" s="112"/>
      <c r="J37" s="51"/>
    </row>
    <row r="38" spans="1:12" ht="15.75">
      <c r="B38" s="35" t="s">
        <v>14</v>
      </c>
      <c r="C38" s="35"/>
      <c r="D38" s="164"/>
      <c r="E38" s="35"/>
      <c r="F38" s="35"/>
      <c r="G38" s="35"/>
      <c r="H38" s="35"/>
      <c r="I38" s="112"/>
      <c r="J38" s="51"/>
    </row>
    <row r="39" spans="1:12" ht="15.75">
      <c r="A39" s="52"/>
      <c r="B39" s="215" t="s">
        <v>15</v>
      </c>
      <c r="C39" s="161"/>
      <c r="D39" s="166" t="s">
        <v>8</v>
      </c>
      <c r="E39" s="36" t="s">
        <v>11</v>
      </c>
      <c r="F39" s="36" t="s">
        <v>16</v>
      </c>
      <c r="G39" s="36" t="s">
        <v>17</v>
      </c>
      <c r="H39" s="69"/>
      <c r="I39" s="160" t="s">
        <v>18</v>
      </c>
      <c r="J39" s="37"/>
    </row>
    <row r="40" spans="1:12" ht="15.75">
      <c r="A40" s="53"/>
      <c r="B40" s="223"/>
      <c r="C40" s="161" t="s">
        <v>9</v>
      </c>
      <c r="D40" s="167">
        <f>COUNTIFS(D6:D35,"Nam",F6:F35,"BT")</f>
        <v>21</v>
      </c>
      <c r="E40" s="34">
        <f>COUNTIFS($F$6:$F$35,"BT",$D$6:$D$35,"Nữ")</f>
        <v>8</v>
      </c>
      <c r="F40" s="34">
        <f>SUM(D40:E40)</f>
        <v>29</v>
      </c>
      <c r="G40" s="34">
        <f>ROUND((F40/30*100),1)</f>
        <v>96.7</v>
      </c>
      <c r="H40" s="38"/>
      <c r="I40" s="169" t="s">
        <v>9</v>
      </c>
      <c r="J40" s="40" t="s">
        <v>19</v>
      </c>
    </row>
    <row r="41" spans="1:12" ht="31.5">
      <c r="A41" s="53"/>
      <c r="B41" s="223"/>
      <c r="C41" s="161" t="s">
        <v>20</v>
      </c>
      <c r="D41" s="167">
        <f>COUNTIFS($F$6:$F$34,"TC.N",$D$6:$D$34,"Nam")</f>
        <v>0</v>
      </c>
      <c r="E41" s="34">
        <f>COUNTIFS($F$6:$F$34,"TC.N",$D$6:$D$34,"Nữ")</f>
        <v>0</v>
      </c>
      <c r="F41" s="34">
        <f t="shared" ref="F41:F50" si="2">SUM(D41:E41)</f>
        <v>0</v>
      </c>
      <c r="G41" s="34">
        <f>ROUND((F41/30*100),1)</f>
        <v>0</v>
      </c>
      <c r="H41" s="38"/>
      <c r="I41" s="169" t="s">
        <v>20</v>
      </c>
      <c r="J41" s="40" t="s">
        <v>270</v>
      </c>
    </row>
    <row r="42" spans="1:12" ht="15.75">
      <c r="A42" s="53"/>
      <c r="B42" s="224"/>
      <c r="C42" s="161" t="s">
        <v>12</v>
      </c>
      <c r="D42" s="167">
        <f>COUNTIFS($F$6:$F$34,"TC",$D$6:$D$34,"Nam")</f>
        <v>0</v>
      </c>
      <c r="E42" s="34">
        <f>COUNTIFS($F$6:$F$34,"TC",$D$6:$D$34,"Nữ")</f>
        <v>1</v>
      </c>
      <c r="F42" s="34">
        <f t="shared" si="2"/>
        <v>1</v>
      </c>
      <c r="G42" s="34">
        <f>ROUND((F42/30*100),1)</f>
        <v>3.3</v>
      </c>
      <c r="H42" s="38"/>
      <c r="I42" s="169" t="s">
        <v>12</v>
      </c>
      <c r="J42" s="40" t="s">
        <v>22</v>
      </c>
    </row>
    <row r="43" spans="1:12" ht="15.75">
      <c r="A43" s="53"/>
      <c r="B43" s="70" t="s">
        <v>16</v>
      </c>
      <c r="C43" s="161"/>
      <c r="D43" s="167">
        <f>SUM(D40:D42)</f>
        <v>21</v>
      </c>
      <c r="E43" s="34">
        <f>SUM(E40:E42)</f>
        <v>9</v>
      </c>
      <c r="F43" s="34">
        <f>SUM(F40:F42)</f>
        <v>30</v>
      </c>
      <c r="G43" s="34">
        <f>SUM(G40:G42)</f>
        <v>100</v>
      </c>
      <c r="H43" s="38"/>
      <c r="I43" s="170" t="s">
        <v>10</v>
      </c>
      <c r="J43" s="40" t="s">
        <v>23</v>
      </c>
    </row>
    <row r="44" spans="1:12" ht="15.75">
      <c r="A44" s="53"/>
      <c r="B44" s="215" t="s">
        <v>24</v>
      </c>
      <c r="C44" s="161" t="s">
        <v>9</v>
      </c>
      <c r="D44" s="167">
        <f>COUNTIFS($H$6:$H$35,"BT",$D$6:$D$35,"Nam")</f>
        <v>10</v>
      </c>
      <c r="E44" s="34">
        <f>COUNTIFS($H$6:$H$35,"BT",$D$6:$D$35,"Nữ")</f>
        <v>7</v>
      </c>
      <c r="F44" s="34">
        <f>SUM(D44:E44)</f>
        <v>17</v>
      </c>
      <c r="G44" s="34">
        <f>ROUND((F44/30*100),1)</f>
        <v>56.7</v>
      </c>
      <c r="H44" s="38"/>
      <c r="I44" s="170" t="s">
        <v>25</v>
      </c>
      <c r="J44" s="40" t="s">
        <v>26</v>
      </c>
    </row>
    <row r="45" spans="1:12" ht="31.5">
      <c r="A45" s="53"/>
      <c r="B45" s="223"/>
      <c r="C45" s="161" t="s">
        <v>10</v>
      </c>
      <c r="D45" s="167">
        <f>COUNTIFS($H$6:$H$35,"BP",$D$6:$D$35,"Nam")</f>
        <v>2</v>
      </c>
      <c r="E45" s="34">
        <f>COUNTIFS($H$6:$H$34,"BP",$D$6:$D$34,"Nữ")</f>
        <v>0</v>
      </c>
      <c r="F45" s="34">
        <f t="shared" si="2"/>
        <v>2</v>
      </c>
      <c r="G45" s="34">
        <f t="shared" ref="G45:G50" si="3">ROUND((F45/30*100),1)</f>
        <v>6.7</v>
      </c>
      <c r="H45" s="38"/>
      <c r="I45" s="169" t="s">
        <v>27</v>
      </c>
      <c r="J45" s="40" t="s">
        <v>28</v>
      </c>
    </row>
    <row r="46" spans="1:12" ht="15.75">
      <c r="A46" s="53"/>
      <c r="B46" s="223"/>
      <c r="C46" s="161" t="s">
        <v>25</v>
      </c>
      <c r="D46" s="167">
        <f>COUNTIFS($H$6:$H$35,"Th.C",$D$6:$D$35,"Nam")</f>
        <v>2</v>
      </c>
      <c r="E46" s="34">
        <f>COUNTIFS($H$6:$H$35,"Th.C",$D$6:$D$35,"Nữ")</f>
        <v>0</v>
      </c>
      <c r="F46" s="34">
        <f t="shared" si="2"/>
        <v>2</v>
      </c>
      <c r="G46" s="34">
        <f t="shared" si="3"/>
        <v>6.7</v>
      </c>
      <c r="H46" s="38"/>
      <c r="I46" s="171" t="s">
        <v>13</v>
      </c>
      <c r="J46" s="39" t="s">
        <v>29</v>
      </c>
    </row>
    <row r="47" spans="1:12" ht="15.75">
      <c r="A47" s="53"/>
      <c r="B47" s="223"/>
      <c r="C47" s="161" t="s">
        <v>27</v>
      </c>
      <c r="D47" s="167">
        <f>COUNTIFS($H$6:$H$34,"NC.N",$D$6:$D$34,"Nam")</f>
        <v>0</v>
      </c>
      <c r="E47" s="34">
        <f>COUNTIFS($H$6:$H$34,"NC.N",$D$6:$D$34,"Nữ")</f>
        <v>0</v>
      </c>
      <c r="F47" s="34">
        <f t="shared" si="2"/>
        <v>0</v>
      </c>
      <c r="G47" s="34">
        <f t="shared" si="3"/>
        <v>0</v>
      </c>
      <c r="H47" s="38"/>
      <c r="I47" s="171" t="s">
        <v>30</v>
      </c>
      <c r="J47" s="41" t="s">
        <v>31</v>
      </c>
    </row>
    <row r="48" spans="1:12" ht="31.5">
      <c r="A48" s="53"/>
      <c r="B48" s="223"/>
      <c r="C48" s="161" t="s">
        <v>13</v>
      </c>
      <c r="D48" s="167">
        <f>COUNTIFS($H$6:$H$34,"NC",$D$6:$D$34,"Nam")</f>
        <v>2</v>
      </c>
      <c r="E48" s="34">
        <f>COUNTIFS($H$6:$H$34,"NC",$D$6:$D$34,"Nữ")</f>
        <v>1</v>
      </c>
      <c r="F48" s="34">
        <f>SUM(D48:E48)</f>
        <v>3</v>
      </c>
      <c r="G48" s="34">
        <f t="shared" si="3"/>
        <v>10</v>
      </c>
      <c r="H48" s="38"/>
      <c r="I48" s="172" t="s">
        <v>32</v>
      </c>
      <c r="J48" s="40" t="s">
        <v>33</v>
      </c>
    </row>
    <row r="49" spans="1:10" ht="15.75">
      <c r="A49" s="53"/>
      <c r="B49" s="223"/>
      <c r="C49" s="161" t="s">
        <v>30</v>
      </c>
      <c r="D49" s="167">
        <f>COUNTIFS($H$6:$H$34,"GC",$D$6:$D$34,"Nam")</f>
        <v>5</v>
      </c>
      <c r="E49" s="34">
        <f>COUNTIFS($H$6:$H$34,"GC",$D$6:$D$34,"Nữ")</f>
        <v>1</v>
      </c>
      <c r="F49" s="34">
        <f t="shared" si="2"/>
        <v>6</v>
      </c>
      <c r="G49" s="34">
        <f t="shared" si="3"/>
        <v>20</v>
      </c>
      <c r="H49" s="38"/>
      <c r="I49" s="173"/>
      <c r="J49" s="54"/>
    </row>
    <row r="50" spans="1:10" ht="15.75">
      <c r="A50" s="43"/>
      <c r="B50" s="224"/>
      <c r="C50" s="162" t="s">
        <v>32</v>
      </c>
      <c r="D50" s="167">
        <f>COUNTIFS($H$6:$H$34,"GC.N",$D$6:$D$34,"Nam")</f>
        <v>0</v>
      </c>
      <c r="E50" s="34">
        <f>COUNTIFS($H$6:$H$34,"GC.N",$D$6:$D$34,"Nữ")</f>
        <v>0</v>
      </c>
      <c r="F50" s="34">
        <f t="shared" si="2"/>
        <v>0</v>
      </c>
      <c r="G50" s="34">
        <f t="shared" si="3"/>
        <v>0</v>
      </c>
      <c r="H50" s="38"/>
      <c r="I50" s="173"/>
      <c r="J50" s="54"/>
    </row>
    <row r="51" spans="1:10" ht="15.75">
      <c r="A51" s="43"/>
      <c r="B51" s="70" t="s">
        <v>16</v>
      </c>
      <c r="C51" s="162"/>
      <c r="D51" s="167">
        <f>SUM(D44:D50)</f>
        <v>21</v>
      </c>
      <c r="E51" s="55">
        <f>SUM(E44:E50)</f>
        <v>9</v>
      </c>
      <c r="F51" s="55">
        <f>SUM(F44:F50)</f>
        <v>30</v>
      </c>
      <c r="G51" s="34">
        <f>SUM(G44:G50)</f>
        <v>100.10000000000001</v>
      </c>
      <c r="H51" s="56"/>
      <c r="I51" s="174"/>
      <c r="J51" s="54"/>
    </row>
    <row r="52" spans="1:10" ht="15.75">
      <c r="A52" s="43"/>
      <c r="B52" s="43"/>
      <c r="F52" s="64"/>
      <c r="G52" s="65"/>
      <c r="H52" s="66" t="s">
        <v>288</v>
      </c>
      <c r="I52" s="175"/>
      <c r="J52" s="67"/>
    </row>
    <row r="53" spans="1:10" ht="15.75">
      <c r="A53" s="43"/>
      <c r="B53" s="43"/>
      <c r="F53" s="42"/>
      <c r="G53" s="44"/>
      <c r="H53" s="71" t="s">
        <v>34</v>
      </c>
      <c r="I53" s="174"/>
      <c r="J53" s="43"/>
    </row>
    <row r="54" spans="1:10" ht="15.75">
      <c r="A54" s="43"/>
      <c r="B54" s="43"/>
      <c r="F54" s="234" t="s">
        <v>273</v>
      </c>
      <c r="G54" s="234"/>
      <c r="H54" s="234"/>
      <c r="I54" s="234"/>
      <c r="J54" s="182"/>
    </row>
    <row r="55" spans="1:10" ht="15.75">
      <c r="A55" s="43"/>
      <c r="B55" s="43"/>
      <c r="F55" s="235" t="s">
        <v>274</v>
      </c>
      <c r="G55" s="235"/>
      <c r="H55" s="235"/>
      <c r="I55" s="235"/>
      <c r="J55" s="181"/>
    </row>
  </sheetData>
  <sortState ref="B6:I35">
    <sortCondition ref="C6:C35"/>
  </sortState>
  <mergeCells count="15">
    <mergeCell ref="A1:I1"/>
    <mergeCell ref="A2:I2"/>
    <mergeCell ref="F54:I54"/>
    <mergeCell ref="F55:I55"/>
    <mergeCell ref="I3:I5"/>
    <mergeCell ref="B44:B50"/>
    <mergeCell ref="A3:A5"/>
    <mergeCell ref="B3:B5"/>
    <mergeCell ref="C3:C5"/>
    <mergeCell ref="D3:D5"/>
    <mergeCell ref="E3:E5"/>
    <mergeCell ref="F3:F5"/>
    <mergeCell ref="G3:G5"/>
    <mergeCell ref="H3:H5"/>
    <mergeCell ref="B39:B42"/>
  </mergeCells>
  <pageMargins left="0.27559055118110237" right="0.19685039370078741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P55"/>
  <sheetViews>
    <sheetView topLeftCell="A37" zoomScale="107" zoomScaleNormal="107" workbookViewId="0">
      <selection activeCell="C39" sqref="C39:C42"/>
    </sheetView>
  </sheetViews>
  <sheetFormatPr defaultRowHeight="15"/>
  <cols>
    <col min="1" max="1" width="5.7109375" customWidth="1"/>
    <col min="2" max="2" width="5.28515625" customWidth="1"/>
    <col min="3" max="3" width="30.140625" customWidth="1"/>
    <col min="4" max="4" width="9.5703125" style="93" customWidth="1"/>
    <col min="5" max="5" width="6.5703125" customWidth="1"/>
    <col min="6" max="7" width="6.85546875" customWidth="1"/>
    <col min="8" max="9" width="7.5703125" customWidth="1"/>
    <col min="10" max="10" width="11.140625" bestFit="1" customWidth="1"/>
    <col min="11" max="11" width="12.28515625" customWidth="1"/>
  </cols>
  <sheetData>
    <row r="1" spans="2:16" ht="20.25">
      <c r="B1" s="257" t="s">
        <v>37</v>
      </c>
      <c r="C1" s="257"/>
      <c r="D1" s="257"/>
      <c r="E1" s="257"/>
      <c r="F1" s="257"/>
      <c r="G1" s="257"/>
      <c r="H1" s="257"/>
      <c r="I1" s="257"/>
      <c r="J1" s="257"/>
      <c r="K1" s="158"/>
      <c r="P1">
        <v>1</v>
      </c>
    </row>
    <row r="2" spans="2:16" ht="18.75">
      <c r="B2" s="258" t="s">
        <v>38</v>
      </c>
      <c r="C2" s="258"/>
      <c r="D2" s="258"/>
      <c r="E2" s="258"/>
      <c r="F2" s="258"/>
      <c r="G2" s="258"/>
      <c r="H2" s="258"/>
      <c r="I2" s="258"/>
      <c r="J2" s="258"/>
      <c r="K2" s="7"/>
    </row>
    <row r="3" spans="2:16" ht="20.25" customHeight="1">
      <c r="B3" s="259" t="s">
        <v>0</v>
      </c>
      <c r="C3" s="259" t="s">
        <v>1</v>
      </c>
      <c r="D3" s="262" t="s">
        <v>2</v>
      </c>
      <c r="E3" s="251" t="s">
        <v>3</v>
      </c>
      <c r="F3" s="254" t="s">
        <v>4</v>
      </c>
      <c r="G3" s="251" t="s">
        <v>5</v>
      </c>
      <c r="H3" s="254" t="s">
        <v>6</v>
      </c>
      <c r="I3" s="251" t="s">
        <v>5</v>
      </c>
      <c r="J3" s="251" t="s">
        <v>7</v>
      </c>
      <c r="K3" s="1"/>
      <c r="L3" s="45"/>
      <c r="M3" s="45"/>
    </row>
    <row r="4" spans="2:16" ht="18.75">
      <c r="B4" s="260"/>
      <c r="C4" s="260"/>
      <c r="D4" s="263"/>
      <c r="E4" s="252"/>
      <c r="F4" s="255"/>
      <c r="G4" s="252"/>
      <c r="H4" s="255"/>
      <c r="I4" s="252"/>
      <c r="J4" s="252"/>
      <c r="K4" s="2"/>
      <c r="L4" s="45"/>
      <c r="M4" s="45"/>
    </row>
    <row r="5" spans="2:16" ht="18">
      <c r="B5" s="261"/>
      <c r="C5" s="261"/>
      <c r="D5" s="264"/>
      <c r="E5" s="253"/>
      <c r="F5" s="256"/>
      <c r="G5" s="253"/>
      <c r="H5" s="256"/>
      <c r="I5" s="253"/>
      <c r="J5" s="253"/>
      <c r="K5" s="3"/>
      <c r="M5" s="45"/>
      <c r="N5" s="46"/>
    </row>
    <row r="6" spans="2:16" s="99" customFormat="1" ht="30" customHeight="1">
      <c r="B6" s="61">
        <v>1</v>
      </c>
      <c r="C6" s="20" t="s">
        <v>144</v>
      </c>
      <c r="D6" s="133">
        <v>43835</v>
      </c>
      <c r="E6" s="20" t="s">
        <v>8</v>
      </c>
      <c r="F6" s="62">
        <v>115</v>
      </c>
      <c r="G6" s="61" t="s">
        <v>9</v>
      </c>
      <c r="H6" s="61">
        <v>17</v>
      </c>
      <c r="I6" s="61" t="s">
        <v>30</v>
      </c>
      <c r="J6" s="85"/>
      <c r="M6" s="45">
        <f t="shared" ref="M6:M36" si="0">ROUND(H6/(N6*N6),1)</f>
        <v>12.9</v>
      </c>
      <c r="N6" s="100">
        <f t="shared" ref="N6:N36" si="1">CONVERT(F6,"cm","m")</f>
        <v>1.1499999999999999</v>
      </c>
    </row>
    <row r="7" spans="2:16" s="99" customFormat="1" ht="30" customHeight="1">
      <c r="B7" s="61">
        <v>2</v>
      </c>
      <c r="C7" s="141" t="s">
        <v>125</v>
      </c>
      <c r="D7" s="133">
        <v>43839</v>
      </c>
      <c r="E7" s="20" t="s">
        <v>11</v>
      </c>
      <c r="F7" s="62">
        <v>117</v>
      </c>
      <c r="G7" s="61" t="s">
        <v>9</v>
      </c>
      <c r="H7" s="61">
        <v>21</v>
      </c>
      <c r="I7" s="61" t="s">
        <v>9</v>
      </c>
      <c r="J7" s="85"/>
      <c r="M7" s="45">
        <f t="shared" si="0"/>
        <v>15.3</v>
      </c>
      <c r="N7" s="100">
        <f t="shared" si="1"/>
        <v>1.17</v>
      </c>
    </row>
    <row r="8" spans="2:16" s="99" customFormat="1" ht="30" customHeight="1">
      <c r="B8" s="61">
        <v>3</v>
      </c>
      <c r="C8" s="141" t="s">
        <v>115</v>
      </c>
      <c r="D8" s="133">
        <v>43840</v>
      </c>
      <c r="E8" s="20" t="s">
        <v>8</v>
      </c>
      <c r="F8" s="62">
        <v>121</v>
      </c>
      <c r="G8" s="61" t="s">
        <v>9</v>
      </c>
      <c r="H8" s="61">
        <v>21</v>
      </c>
      <c r="I8" s="61" t="s">
        <v>9</v>
      </c>
      <c r="J8" s="85"/>
      <c r="M8" s="45">
        <f t="shared" si="0"/>
        <v>14.3</v>
      </c>
      <c r="N8" s="100">
        <f t="shared" si="1"/>
        <v>1.21</v>
      </c>
    </row>
    <row r="9" spans="2:16" s="99" customFormat="1" ht="30" customHeight="1">
      <c r="B9" s="61">
        <v>4</v>
      </c>
      <c r="C9" s="20" t="s">
        <v>137</v>
      </c>
      <c r="D9" s="133">
        <v>43855</v>
      </c>
      <c r="E9" s="18" t="s">
        <v>11</v>
      </c>
      <c r="F9" s="62">
        <v>116</v>
      </c>
      <c r="G9" s="61" t="s">
        <v>9</v>
      </c>
      <c r="H9" s="61">
        <v>16</v>
      </c>
      <c r="I9" s="61" t="s">
        <v>30</v>
      </c>
      <c r="J9" s="85"/>
      <c r="M9" s="45">
        <f t="shared" si="0"/>
        <v>11.9</v>
      </c>
      <c r="N9" s="100">
        <f t="shared" si="1"/>
        <v>1.1599999999999999</v>
      </c>
    </row>
    <row r="10" spans="2:16" s="99" customFormat="1" ht="30" customHeight="1">
      <c r="B10" s="61">
        <v>5</v>
      </c>
      <c r="C10" s="20" t="s">
        <v>131</v>
      </c>
      <c r="D10" s="133">
        <v>43904</v>
      </c>
      <c r="E10" s="18" t="s">
        <v>8</v>
      </c>
      <c r="F10" s="62">
        <v>107</v>
      </c>
      <c r="G10" s="61" t="s">
        <v>9</v>
      </c>
      <c r="H10" s="61">
        <v>14</v>
      </c>
      <c r="I10" s="61" t="s">
        <v>13</v>
      </c>
      <c r="M10" s="45">
        <f t="shared" si="0"/>
        <v>12.2</v>
      </c>
      <c r="N10" s="100">
        <f t="shared" si="1"/>
        <v>1.07</v>
      </c>
    </row>
    <row r="11" spans="2:16" s="99" customFormat="1" ht="30" customHeight="1">
      <c r="B11" s="61">
        <v>6</v>
      </c>
      <c r="C11" s="20" t="s">
        <v>138</v>
      </c>
      <c r="D11" s="133">
        <v>43913</v>
      </c>
      <c r="E11" s="20" t="s">
        <v>8</v>
      </c>
      <c r="F11" s="62">
        <v>114</v>
      </c>
      <c r="G11" s="61" t="s">
        <v>9</v>
      </c>
      <c r="H11" s="61">
        <v>20</v>
      </c>
      <c r="I11" s="61" t="s">
        <v>9</v>
      </c>
      <c r="J11" s="85"/>
      <c r="M11" s="45">
        <f t="shared" si="0"/>
        <v>15.4</v>
      </c>
      <c r="N11" s="100">
        <f t="shared" si="1"/>
        <v>1.1399999999999999</v>
      </c>
    </row>
    <row r="12" spans="2:16" s="99" customFormat="1" ht="30" customHeight="1">
      <c r="B12" s="61">
        <v>7</v>
      </c>
      <c r="C12" s="20" t="s">
        <v>134</v>
      </c>
      <c r="D12" s="133">
        <v>43917</v>
      </c>
      <c r="E12" s="18" t="s">
        <v>11</v>
      </c>
      <c r="F12" s="62">
        <v>105</v>
      </c>
      <c r="G12" s="61" t="s">
        <v>9</v>
      </c>
      <c r="H12" s="61">
        <v>16</v>
      </c>
      <c r="I12" s="61" t="s">
        <v>9</v>
      </c>
      <c r="J12" s="85"/>
      <c r="M12" s="45">
        <f t="shared" si="0"/>
        <v>14.5</v>
      </c>
      <c r="N12" s="100">
        <f t="shared" si="1"/>
        <v>1.05</v>
      </c>
    </row>
    <row r="13" spans="2:16" s="99" customFormat="1" ht="30" customHeight="1">
      <c r="B13" s="61">
        <v>8</v>
      </c>
      <c r="C13" s="141" t="s">
        <v>127</v>
      </c>
      <c r="D13" s="133">
        <v>43950</v>
      </c>
      <c r="E13" s="20" t="s">
        <v>11</v>
      </c>
      <c r="F13" s="62">
        <v>114</v>
      </c>
      <c r="G13" s="61" t="s">
        <v>9</v>
      </c>
      <c r="H13" s="61">
        <v>22</v>
      </c>
      <c r="I13" s="61" t="s">
        <v>9</v>
      </c>
      <c r="J13" s="85"/>
      <c r="M13" s="45">
        <f t="shared" si="0"/>
        <v>16.899999999999999</v>
      </c>
      <c r="N13" s="100">
        <f t="shared" si="1"/>
        <v>1.1399999999999999</v>
      </c>
    </row>
    <row r="14" spans="2:16" s="99" customFormat="1" ht="30" customHeight="1">
      <c r="B14" s="61">
        <v>9</v>
      </c>
      <c r="C14" s="20" t="s">
        <v>139</v>
      </c>
      <c r="D14" s="133">
        <v>43950</v>
      </c>
      <c r="E14" s="20" t="s">
        <v>11</v>
      </c>
      <c r="F14" s="62">
        <v>122</v>
      </c>
      <c r="G14" s="61" t="s">
        <v>9</v>
      </c>
      <c r="H14" s="61">
        <v>22</v>
      </c>
      <c r="I14" s="61" t="s">
        <v>9</v>
      </c>
      <c r="J14" s="85"/>
      <c r="M14" s="45">
        <f t="shared" si="0"/>
        <v>14.8</v>
      </c>
      <c r="N14" s="100">
        <f t="shared" si="1"/>
        <v>1.22</v>
      </c>
    </row>
    <row r="15" spans="2:16" s="99" customFormat="1" ht="30" customHeight="1">
      <c r="B15" s="61">
        <v>10</v>
      </c>
      <c r="C15" s="141" t="s">
        <v>118</v>
      </c>
      <c r="D15" s="133">
        <v>43955</v>
      </c>
      <c r="E15" s="20" t="s">
        <v>8</v>
      </c>
      <c r="F15" s="62">
        <v>116</v>
      </c>
      <c r="G15" s="61" t="s">
        <v>9</v>
      </c>
      <c r="H15" s="61">
        <v>22</v>
      </c>
      <c r="I15" s="61" t="s">
        <v>9</v>
      </c>
      <c r="J15" s="85"/>
      <c r="M15" s="45">
        <f t="shared" si="0"/>
        <v>16.3</v>
      </c>
      <c r="N15" s="100">
        <f t="shared" si="1"/>
        <v>1.1599999999999999</v>
      </c>
    </row>
    <row r="16" spans="2:16" s="198" customFormat="1" ht="30" customHeight="1">
      <c r="B16" s="195">
        <v>11</v>
      </c>
      <c r="C16" s="139" t="s">
        <v>116</v>
      </c>
      <c r="D16" s="196">
        <v>43957</v>
      </c>
      <c r="E16" s="139" t="s">
        <v>8</v>
      </c>
      <c r="F16" s="195">
        <v>120</v>
      </c>
      <c r="G16" s="195" t="s">
        <v>9</v>
      </c>
      <c r="H16" s="195">
        <v>29</v>
      </c>
      <c r="I16" s="195" t="s">
        <v>10</v>
      </c>
      <c r="J16" s="197"/>
      <c r="M16" s="200">
        <f t="shared" si="0"/>
        <v>20.100000000000001</v>
      </c>
      <c r="N16" s="199">
        <f t="shared" si="1"/>
        <v>1.2</v>
      </c>
    </row>
    <row r="17" spans="2:14" s="99" customFormat="1" ht="30" customHeight="1">
      <c r="B17" s="61">
        <v>12</v>
      </c>
      <c r="C17" s="20" t="s">
        <v>142</v>
      </c>
      <c r="D17" s="134">
        <v>43969</v>
      </c>
      <c r="E17" s="20" t="s">
        <v>11</v>
      </c>
      <c r="F17" s="62">
        <v>113</v>
      </c>
      <c r="G17" s="61" t="s">
        <v>9</v>
      </c>
      <c r="H17" s="61">
        <v>18</v>
      </c>
      <c r="I17" s="61" t="s">
        <v>9</v>
      </c>
      <c r="J17" s="85"/>
      <c r="M17" s="45">
        <f t="shared" si="0"/>
        <v>14.1</v>
      </c>
      <c r="N17" s="100">
        <f t="shared" si="1"/>
        <v>1.1299999999999999</v>
      </c>
    </row>
    <row r="18" spans="2:14" s="99" customFormat="1" ht="30" customHeight="1">
      <c r="B18" s="61">
        <v>13</v>
      </c>
      <c r="C18" s="141" t="s">
        <v>122</v>
      </c>
      <c r="D18" s="133">
        <v>43970</v>
      </c>
      <c r="E18" s="20" t="s">
        <v>8</v>
      </c>
      <c r="F18" s="62">
        <v>118</v>
      </c>
      <c r="G18" s="61" t="s">
        <v>9</v>
      </c>
      <c r="H18" s="61">
        <v>34</v>
      </c>
      <c r="I18" s="61" t="s">
        <v>10</v>
      </c>
      <c r="J18" s="85"/>
      <c r="M18" s="45">
        <f t="shared" si="0"/>
        <v>24.4</v>
      </c>
      <c r="N18" s="100">
        <f t="shared" si="1"/>
        <v>1.18</v>
      </c>
    </row>
    <row r="19" spans="2:14" s="99" customFormat="1" ht="30" customHeight="1">
      <c r="B19" s="61">
        <v>14</v>
      </c>
      <c r="C19" s="141" t="s">
        <v>126</v>
      </c>
      <c r="D19" s="133">
        <v>43998</v>
      </c>
      <c r="E19" s="20" t="s">
        <v>11</v>
      </c>
      <c r="F19" s="62">
        <v>117</v>
      </c>
      <c r="G19" s="61" t="s">
        <v>9</v>
      </c>
      <c r="H19" s="61">
        <v>18</v>
      </c>
      <c r="I19" s="61" t="s">
        <v>9</v>
      </c>
      <c r="J19" s="85"/>
      <c r="M19" s="45">
        <f t="shared" si="0"/>
        <v>13.1</v>
      </c>
      <c r="N19" s="100">
        <f t="shared" si="1"/>
        <v>1.17</v>
      </c>
    </row>
    <row r="20" spans="2:14" s="99" customFormat="1" ht="30" customHeight="1">
      <c r="B20" s="61">
        <v>15</v>
      </c>
      <c r="C20" s="141" t="s">
        <v>124</v>
      </c>
      <c r="D20" s="133">
        <v>44001</v>
      </c>
      <c r="E20" s="20" t="s">
        <v>11</v>
      </c>
      <c r="F20" s="62">
        <v>120</v>
      </c>
      <c r="G20" s="61" t="s">
        <v>9</v>
      </c>
      <c r="H20" s="61">
        <v>18</v>
      </c>
      <c r="I20" s="61" t="s">
        <v>30</v>
      </c>
      <c r="J20" s="85"/>
      <c r="M20" s="45">
        <f t="shared" si="0"/>
        <v>12.5</v>
      </c>
      <c r="N20" s="100">
        <f t="shared" si="1"/>
        <v>1.2</v>
      </c>
    </row>
    <row r="21" spans="2:14" s="99" customFormat="1" ht="30" customHeight="1">
      <c r="B21" s="61">
        <v>16</v>
      </c>
      <c r="C21" s="20" t="s">
        <v>143</v>
      </c>
      <c r="D21" s="134">
        <v>44366</v>
      </c>
      <c r="E21" s="20" t="s">
        <v>8</v>
      </c>
      <c r="F21" s="62">
        <v>109</v>
      </c>
      <c r="G21" s="61" t="s">
        <v>9</v>
      </c>
      <c r="H21" s="61">
        <v>17</v>
      </c>
      <c r="I21" s="61" t="s">
        <v>9</v>
      </c>
      <c r="J21" s="85"/>
      <c r="M21" s="45">
        <f t="shared" si="0"/>
        <v>14.3</v>
      </c>
      <c r="N21" s="100">
        <f t="shared" si="1"/>
        <v>1.0900000000000001</v>
      </c>
    </row>
    <row r="22" spans="2:14" s="99" customFormat="1" ht="30" customHeight="1">
      <c r="B22" s="61">
        <v>17</v>
      </c>
      <c r="C22" s="141" t="s">
        <v>121</v>
      </c>
      <c r="D22" s="133">
        <v>44020</v>
      </c>
      <c r="E22" s="20" t="s">
        <v>8</v>
      </c>
      <c r="F22" s="62">
        <v>113</v>
      </c>
      <c r="G22" s="61" t="s">
        <v>9</v>
      </c>
      <c r="H22" s="61">
        <v>16</v>
      </c>
      <c r="I22" s="61" t="s">
        <v>30</v>
      </c>
      <c r="J22" s="85"/>
      <c r="M22" s="45">
        <f t="shared" si="0"/>
        <v>12.5</v>
      </c>
      <c r="N22" s="100">
        <f t="shared" si="1"/>
        <v>1.1299999999999999</v>
      </c>
    </row>
    <row r="23" spans="2:14" s="99" customFormat="1" ht="30" customHeight="1">
      <c r="B23" s="61">
        <v>18</v>
      </c>
      <c r="C23" s="141" t="s">
        <v>128</v>
      </c>
      <c r="D23" s="133">
        <v>44029</v>
      </c>
      <c r="E23" s="20" t="s">
        <v>11</v>
      </c>
      <c r="F23" s="62">
        <v>109</v>
      </c>
      <c r="G23" s="61" t="s">
        <v>9</v>
      </c>
      <c r="H23" s="61">
        <v>15</v>
      </c>
      <c r="I23" s="61" t="s">
        <v>30</v>
      </c>
      <c r="J23" s="85"/>
      <c r="M23" s="45">
        <f t="shared" si="0"/>
        <v>12.6</v>
      </c>
      <c r="N23" s="100">
        <f t="shared" si="1"/>
        <v>1.0900000000000001</v>
      </c>
    </row>
    <row r="24" spans="2:14" s="99" customFormat="1" ht="30" customHeight="1">
      <c r="B24" s="61">
        <v>19</v>
      </c>
      <c r="C24" s="20" t="s">
        <v>130</v>
      </c>
      <c r="D24" s="133">
        <v>44034</v>
      </c>
      <c r="E24" s="18" t="s">
        <v>8</v>
      </c>
      <c r="F24" s="62">
        <v>123</v>
      </c>
      <c r="G24" s="61" t="s">
        <v>9</v>
      </c>
      <c r="H24" s="61">
        <v>32</v>
      </c>
      <c r="I24" s="61" t="s">
        <v>10</v>
      </c>
      <c r="J24" s="85"/>
      <c r="M24" s="45">
        <f t="shared" si="0"/>
        <v>21.2</v>
      </c>
      <c r="N24" s="100">
        <f t="shared" si="1"/>
        <v>1.23</v>
      </c>
    </row>
    <row r="25" spans="2:14" s="99" customFormat="1" ht="30" customHeight="1">
      <c r="B25" s="61">
        <v>20</v>
      </c>
      <c r="C25" s="20" t="s">
        <v>132</v>
      </c>
      <c r="D25" s="133">
        <v>44038</v>
      </c>
      <c r="E25" s="18" t="s">
        <v>8</v>
      </c>
      <c r="F25" s="62">
        <v>118</v>
      </c>
      <c r="G25" s="61" t="s">
        <v>9</v>
      </c>
      <c r="H25" s="61">
        <v>21</v>
      </c>
      <c r="I25" s="61" t="s">
        <v>9</v>
      </c>
      <c r="J25" s="85"/>
      <c r="M25" s="45">
        <f t="shared" si="0"/>
        <v>15.1</v>
      </c>
      <c r="N25" s="100">
        <f t="shared" si="1"/>
        <v>1.18</v>
      </c>
    </row>
    <row r="26" spans="2:14" s="99" customFormat="1" ht="30" customHeight="1">
      <c r="B26" s="61">
        <v>21</v>
      </c>
      <c r="C26" s="20" t="s">
        <v>140</v>
      </c>
      <c r="D26" s="133">
        <v>44074</v>
      </c>
      <c r="E26" s="18" t="s">
        <v>8</v>
      </c>
      <c r="F26" s="62">
        <v>113</v>
      </c>
      <c r="G26" s="61" t="s">
        <v>9</v>
      </c>
      <c r="H26" s="61">
        <v>18</v>
      </c>
      <c r="I26" s="61" t="s">
        <v>9</v>
      </c>
      <c r="J26" s="85"/>
      <c r="M26" s="45">
        <f t="shared" si="0"/>
        <v>14.1</v>
      </c>
      <c r="N26" s="100">
        <f t="shared" si="1"/>
        <v>1.1299999999999999</v>
      </c>
    </row>
    <row r="27" spans="2:14" s="99" customFormat="1" ht="30" customHeight="1">
      <c r="B27" s="61">
        <v>22</v>
      </c>
      <c r="C27" s="20" t="s">
        <v>120</v>
      </c>
      <c r="D27" s="133">
        <v>44082</v>
      </c>
      <c r="E27" s="20" t="s">
        <v>8</v>
      </c>
      <c r="F27" s="62">
        <v>113</v>
      </c>
      <c r="G27" s="61" t="s">
        <v>9</v>
      </c>
      <c r="H27" s="61">
        <v>19</v>
      </c>
      <c r="I27" s="61" t="s">
        <v>9</v>
      </c>
      <c r="J27" s="85"/>
      <c r="M27" s="45">
        <f t="shared" si="0"/>
        <v>14.9</v>
      </c>
      <c r="N27" s="100">
        <f t="shared" si="1"/>
        <v>1.1299999999999999</v>
      </c>
    </row>
    <row r="28" spans="2:14" s="99" customFormat="1" ht="30" customHeight="1">
      <c r="B28" s="61">
        <v>23</v>
      </c>
      <c r="C28" s="141" t="s">
        <v>123</v>
      </c>
      <c r="D28" s="133">
        <v>44085</v>
      </c>
      <c r="E28" s="20" t="s">
        <v>11</v>
      </c>
      <c r="F28" s="62">
        <v>116</v>
      </c>
      <c r="G28" s="61" t="s">
        <v>9</v>
      </c>
      <c r="H28" s="61">
        <v>24</v>
      </c>
      <c r="I28" s="61" t="s">
        <v>9</v>
      </c>
      <c r="J28" s="85"/>
      <c r="M28" s="45">
        <f t="shared" si="0"/>
        <v>17.8</v>
      </c>
      <c r="N28" s="100">
        <f t="shared" si="1"/>
        <v>1.1599999999999999</v>
      </c>
    </row>
    <row r="29" spans="2:14" s="99" customFormat="1" ht="30" customHeight="1">
      <c r="B29" s="61">
        <v>24</v>
      </c>
      <c r="C29" s="141" t="s">
        <v>117</v>
      </c>
      <c r="D29" s="133">
        <v>44100</v>
      </c>
      <c r="E29" s="20" t="s">
        <v>8</v>
      </c>
      <c r="F29" s="61">
        <v>109</v>
      </c>
      <c r="G29" s="61" t="s">
        <v>9</v>
      </c>
      <c r="H29" s="61">
        <v>16</v>
      </c>
      <c r="I29" s="61" t="s">
        <v>9</v>
      </c>
      <c r="J29" s="85"/>
      <c r="M29" s="45">
        <f t="shared" si="0"/>
        <v>13.5</v>
      </c>
      <c r="N29" s="100">
        <f t="shared" si="1"/>
        <v>1.0900000000000001</v>
      </c>
    </row>
    <row r="30" spans="2:14" s="99" customFormat="1" ht="30" customHeight="1">
      <c r="B30" s="61">
        <v>25</v>
      </c>
      <c r="C30" s="20" t="s">
        <v>136</v>
      </c>
      <c r="D30" s="133">
        <v>44108</v>
      </c>
      <c r="E30" s="18" t="s">
        <v>11</v>
      </c>
      <c r="F30" s="62">
        <v>105</v>
      </c>
      <c r="G30" s="61" t="s">
        <v>9</v>
      </c>
      <c r="H30" s="61">
        <v>16</v>
      </c>
      <c r="I30" s="61" t="s">
        <v>9</v>
      </c>
      <c r="J30" s="85"/>
      <c r="M30" s="45">
        <f t="shared" si="0"/>
        <v>14.5</v>
      </c>
      <c r="N30" s="100">
        <f t="shared" si="1"/>
        <v>1.05</v>
      </c>
    </row>
    <row r="31" spans="2:14" s="99" customFormat="1" ht="30" customHeight="1">
      <c r="B31" s="61">
        <v>26</v>
      </c>
      <c r="C31" s="20" t="s">
        <v>141</v>
      </c>
      <c r="D31" s="133">
        <v>44128</v>
      </c>
      <c r="E31" s="18" t="s">
        <v>8</v>
      </c>
      <c r="F31" s="62">
        <v>102</v>
      </c>
      <c r="G31" s="61" t="s">
        <v>9</v>
      </c>
      <c r="H31" s="62">
        <v>15</v>
      </c>
      <c r="I31" s="61" t="s">
        <v>9</v>
      </c>
      <c r="J31" s="85"/>
      <c r="M31" s="45">
        <f t="shared" si="0"/>
        <v>14.4</v>
      </c>
      <c r="N31" s="100">
        <f t="shared" si="1"/>
        <v>1.02</v>
      </c>
    </row>
    <row r="32" spans="2:14" s="99" customFormat="1" ht="30" customHeight="1">
      <c r="B32" s="61">
        <v>27</v>
      </c>
      <c r="C32" s="20" t="s">
        <v>135</v>
      </c>
      <c r="D32" s="133">
        <v>44179</v>
      </c>
      <c r="E32" s="18" t="s">
        <v>11</v>
      </c>
      <c r="F32" s="62">
        <v>105</v>
      </c>
      <c r="G32" s="61" t="s">
        <v>9</v>
      </c>
      <c r="H32" s="61">
        <v>15</v>
      </c>
      <c r="I32" s="61" t="s">
        <v>9</v>
      </c>
      <c r="J32" s="85"/>
      <c r="M32" s="45">
        <f t="shared" si="0"/>
        <v>13.6</v>
      </c>
      <c r="N32" s="100">
        <f t="shared" si="1"/>
        <v>1.05</v>
      </c>
    </row>
    <row r="33" spans="2:14" s="99" customFormat="1" ht="30" customHeight="1">
      <c r="B33" s="61">
        <v>28</v>
      </c>
      <c r="C33" s="20" t="s">
        <v>133</v>
      </c>
      <c r="D33" s="133">
        <v>44183</v>
      </c>
      <c r="E33" s="18" t="s">
        <v>11</v>
      </c>
      <c r="F33" s="62">
        <v>108</v>
      </c>
      <c r="G33" s="61" t="s">
        <v>9</v>
      </c>
      <c r="H33" s="61">
        <v>21</v>
      </c>
      <c r="I33" s="61" t="s">
        <v>9</v>
      </c>
      <c r="J33" s="85"/>
      <c r="M33" s="45">
        <f t="shared" si="0"/>
        <v>18</v>
      </c>
      <c r="N33" s="100">
        <f t="shared" si="1"/>
        <v>1.08</v>
      </c>
    </row>
    <row r="34" spans="2:14" s="99" customFormat="1" ht="30" customHeight="1">
      <c r="B34" s="61">
        <v>29</v>
      </c>
      <c r="C34" s="20" t="s">
        <v>267</v>
      </c>
      <c r="D34" s="134">
        <v>44194</v>
      </c>
      <c r="E34" s="20" t="s">
        <v>8</v>
      </c>
      <c r="F34" s="62">
        <v>105</v>
      </c>
      <c r="G34" s="61" t="s">
        <v>9</v>
      </c>
      <c r="H34" s="61">
        <v>14</v>
      </c>
      <c r="I34" s="61" t="s">
        <v>13</v>
      </c>
      <c r="J34" s="85"/>
      <c r="M34" s="45">
        <f t="shared" si="0"/>
        <v>12.7</v>
      </c>
      <c r="N34" s="100">
        <f t="shared" si="1"/>
        <v>1.05</v>
      </c>
    </row>
    <row r="35" spans="2:14" s="99" customFormat="1" ht="30" customHeight="1">
      <c r="B35" s="61">
        <v>30</v>
      </c>
      <c r="C35" s="26" t="s">
        <v>129</v>
      </c>
      <c r="D35" s="133">
        <v>44195</v>
      </c>
      <c r="E35" s="73" t="s">
        <v>8</v>
      </c>
      <c r="F35" s="62">
        <v>107</v>
      </c>
      <c r="G35" s="61" t="s">
        <v>9</v>
      </c>
      <c r="H35" s="61">
        <v>18</v>
      </c>
      <c r="I35" s="61" t="s">
        <v>9</v>
      </c>
      <c r="J35" s="85"/>
      <c r="M35" s="45">
        <f t="shared" si="0"/>
        <v>15.7</v>
      </c>
      <c r="N35" s="100">
        <f t="shared" si="1"/>
        <v>1.07</v>
      </c>
    </row>
    <row r="36" spans="2:14" s="101" customFormat="1" ht="30" customHeight="1">
      <c r="B36" s="61">
        <v>31</v>
      </c>
      <c r="C36" s="141" t="s">
        <v>119</v>
      </c>
      <c r="D36" s="133">
        <v>44196</v>
      </c>
      <c r="E36" s="20" t="s">
        <v>8</v>
      </c>
      <c r="F36" s="62">
        <v>115</v>
      </c>
      <c r="G36" s="61" t="s">
        <v>9</v>
      </c>
      <c r="H36" s="61">
        <v>19</v>
      </c>
      <c r="I36" s="61" t="s">
        <v>9</v>
      </c>
      <c r="J36" s="85"/>
      <c r="M36" s="45">
        <f t="shared" si="0"/>
        <v>14.4</v>
      </c>
      <c r="N36" s="100">
        <f t="shared" si="1"/>
        <v>1.1499999999999999</v>
      </c>
    </row>
    <row r="37" spans="2:14" ht="18.75">
      <c r="B37" s="63" t="s">
        <v>276</v>
      </c>
      <c r="C37" s="7"/>
      <c r="D37" s="94"/>
      <c r="E37" s="7"/>
      <c r="F37" s="7"/>
      <c r="G37" s="7"/>
      <c r="H37" s="7"/>
      <c r="I37" s="6"/>
      <c r="J37" s="6"/>
      <c r="K37" s="4"/>
    </row>
    <row r="38" spans="2:14" ht="18.75">
      <c r="B38" s="244" t="s">
        <v>14</v>
      </c>
      <c r="C38" s="244"/>
      <c r="D38" s="244"/>
      <c r="E38" s="244"/>
      <c r="F38" s="244"/>
      <c r="G38" s="244"/>
      <c r="H38" s="244"/>
      <c r="I38" s="7"/>
      <c r="J38" s="7"/>
      <c r="K38" s="8"/>
    </row>
    <row r="39" spans="2:14" ht="18.75">
      <c r="B39" s="9"/>
      <c r="C39" s="259" t="s">
        <v>15</v>
      </c>
      <c r="D39" s="95"/>
      <c r="E39" s="11" t="s">
        <v>8</v>
      </c>
      <c r="F39" s="11" t="s">
        <v>11</v>
      </c>
      <c r="G39" s="11" t="s">
        <v>16</v>
      </c>
      <c r="H39" s="11" t="s">
        <v>17</v>
      </c>
      <c r="I39" s="12"/>
      <c r="J39" s="12" t="s">
        <v>18</v>
      </c>
      <c r="K39" s="8"/>
    </row>
    <row r="40" spans="2:14" ht="18.75">
      <c r="B40" s="13"/>
      <c r="C40" s="260"/>
      <c r="D40" s="95" t="s">
        <v>9</v>
      </c>
      <c r="E40" s="10">
        <f>COUNTIFS($G$6:$G$36,"BT",$E$6:$E$36,"Nam")</f>
        <v>18</v>
      </c>
      <c r="F40" s="10">
        <f>COUNTIFS($G$6:$G$36,"BT",$E$6:$E$36,"Nữ")</f>
        <v>13</v>
      </c>
      <c r="G40" s="10">
        <f>SUM(E40:F40)</f>
        <v>31</v>
      </c>
      <c r="H40" s="10">
        <f>ROUND((G40/31*100),1)</f>
        <v>100</v>
      </c>
      <c r="I40" s="14"/>
      <c r="J40" s="15" t="s">
        <v>9</v>
      </c>
      <c r="K40" s="16" t="s">
        <v>19</v>
      </c>
    </row>
    <row r="41" spans="2:14" ht="31.5">
      <c r="B41" s="13"/>
      <c r="C41" s="260"/>
      <c r="D41" s="95" t="s">
        <v>20</v>
      </c>
      <c r="E41" s="10">
        <f>COUNTIFS($G$6:$G$36,"TC.N",$E$6:$E$36,"Nam")</f>
        <v>0</v>
      </c>
      <c r="F41" s="10">
        <f>COUNTIFS($G$6:$G$36,"TC.N",$E$6:$E$36,"Nữ")</f>
        <v>0</v>
      </c>
      <c r="G41" s="10">
        <f>SUM(E41:F41)</f>
        <v>0</v>
      </c>
      <c r="H41" s="10">
        <f>ROUND((G41/34*100),1)</f>
        <v>0</v>
      </c>
      <c r="I41" s="14"/>
      <c r="J41" s="15" t="s">
        <v>20</v>
      </c>
      <c r="K41" s="16" t="s">
        <v>21</v>
      </c>
    </row>
    <row r="42" spans="2:14" ht="18.75">
      <c r="B42" s="13"/>
      <c r="C42" s="261"/>
      <c r="D42" s="95" t="s">
        <v>12</v>
      </c>
      <c r="E42" s="10">
        <f>COUNTIFS($G$6:$G$36,"TC",$E$6:$E$36,"Nam")</f>
        <v>0</v>
      </c>
      <c r="F42" s="10">
        <f>COUNTIFS($G$6:$G$36,"TC",$E$6:$E$36,"Nữ")</f>
        <v>0</v>
      </c>
      <c r="G42" s="10">
        <f>SUM(E42:F42)</f>
        <v>0</v>
      </c>
      <c r="H42" s="10">
        <f>ROUND((G42/34*100),1)</f>
        <v>0</v>
      </c>
      <c r="I42" s="14"/>
      <c r="J42" s="15" t="s">
        <v>12</v>
      </c>
      <c r="K42" s="16" t="s">
        <v>22</v>
      </c>
    </row>
    <row r="43" spans="2:14" ht="18.75">
      <c r="B43" s="13"/>
      <c r="C43" s="17" t="s">
        <v>16</v>
      </c>
      <c r="D43" s="95"/>
      <c r="E43" s="18">
        <f>SUM(E40:E42)</f>
        <v>18</v>
      </c>
      <c r="F43" s="18">
        <f>SUM(F40:F42)</f>
        <v>13</v>
      </c>
      <c r="G43" s="18">
        <f>SUM(G40:G42)</f>
        <v>31</v>
      </c>
      <c r="H43" s="10">
        <f>SUM(H40:H42)</f>
        <v>100</v>
      </c>
      <c r="I43" s="19"/>
      <c r="J43" s="20" t="s">
        <v>10</v>
      </c>
      <c r="K43" s="16" t="s">
        <v>23</v>
      </c>
    </row>
    <row r="44" spans="2:14" ht="18.75">
      <c r="B44" s="13"/>
      <c r="C44" s="248" t="s">
        <v>24</v>
      </c>
      <c r="D44" s="95" t="s">
        <v>9</v>
      </c>
      <c r="E44" s="18">
        <f>COUNTIFS($I$6:$I$36,"BT",$E$6:$E$36,"Nam")</f>
        <v>11</v>
      </c>
      <c r="F44" s="18">
        <f>COUNTIFS($I$6:$I$36,"BT",$E$6:$E$36,"Nữ")</f>
        <v>10</v>
      </c>
      <c r="G44" s="18">
        <f t="shared" ref="G44:G50" si="2">SUM(E44:F44)</f>
        <v>21</v>
      </c>
      <c r="H44" s="18">
        <f>ROUND((G44/31*100),1)</f>
        <v>67.7</v>
      </c>
      <c r="I44" s="19"/>
      <c r="J44" s="20" t="s">
        <v>25</v>
      </c>
      <c r="K44" s="16" t="s">
        <v>26</v>
      </c>
    </row>
    <row r="45" spans="2:14" ht="47.25">
      <c r="B45" s="13"/>
      <c r="C45" s="249"/>
      <c r="D45" s="95" t="s">
        <v>10</v>
      </c>
      <c r="E45" s="18">
        <f>COUNTIFS($I$6:$I$36,"BP",$E$6:$E$36,"Nam")</f>
        <v>3</v>
      </c>
      <c r="F45" s="18">
        <f>COUNTIFS($I$6:$I$36,"BP",$E$6:$E$36,"Nữ")</f>
        <v>0</v>
      </c>
      <c r="G45" s="18">
        <f t="shared" si="2"/>
        <v>3</v>
      </c>
      <c r="H45" s="18">
        <f>ROUND((G45/31*100),1)</f>
        <v>9.6999999999999993</v>
      </c>
      <c r="I45" s="19"/>
      <c r="J45" s="21" t="s">
        <v>27</v>
      </c>
      <c r="K45" s="16" t="s">
        <v>28</v>
      </c>
    </row>
    <row r="46" spans="2:14" ht="18.75">
      <c r="B46" s="13"/>
      <c r="C46" s="249"/>
      <c r="D46" s="95" t="s">
        <v>25</v>
      </c>
      <c r="E46" s="18">
        <f>COUNTIFS($I$6:$I$36,"Th.C",$E$6:$E$36,"Nam")</f>
        <v>0</v>
      </c>
      <c r="F46" s="18">
        <f>COUNTIFS($I$6:$I$36,"Th.C",$E$6:$E$36,"Nữ")</f>
        <v>0</v>
      </c>
      <c r="G46" s="18">
        <f t="shared" si="2"/>
        <v>0</v>
      </c>
      <c r="H46" s="18">
        <f>ROUND((G46/32*100),1)</f>
        <v>0</v>
      </c>
      <c r="I46" s="19"/>
      <c r="J46" s="22" t="s">
        <v>13</v>
      </c>
      <c r="K46" s="15" t="s">
        <v>29</v>
      </c>
    </row>
    <row r="47" spans="2:14" ht="18.75">
      <c r="B47" s="13"/>
      <c r="C47" s="249"/>
      <c r="D47" s="95" t="s">
        <v>27</v>
      </c>
      <c r="E47" s="18">
        <f>COUNTIFS($I$6:$I$36,"NC.N",$E$6:$E$36,"Nam")</f>
        <v>0</v>
      </c>
      <c r="F47" s="18">
        <f>COUNTIFS($I$6:$I$36,"NC.N",$E$6:$E$36,"Nữ")</f>
        <v>0</v>
      </c>
      <c r="G47" s="18">
        <f t="shared" si="2"/>
        <v>0</v>
      </c>
      <c r="H47" s="18">
        <f>ROUND((G47/34*100),1)</f>
        <v>0</v>
      </c>
      <c r="I47" s="19"/>
      <c r="J47" s="22" t="s">
        <v>30</v>
      </c>
      <c r="K47" s="23" t="s">
        <v>31</v>
      </c>
    </row>
    <row r="48" spans="2:14" ht="31.5">
      <c r="B48" s="13"/>
      <c r="C48" s="249"/>
      <c r="D48" s="95" t="s">
        <v>13</v>
      </c>
      <c r="E48" s="18">
        <f>COUNTIFS($I$6:$I$36,"NC",$E$6:$E$36,"Nam")</f>
        <v>2</v>
      </c>
      <c r="F48" s="18">
        <f>COUNTIFS($I$6:$I$36,"NC",$E$6:$E$36,"Nữ")</f>
        <v>0</v>
      </c>
      <c r="G48" s="18">
        <f t="shared" si="2"/>
        <v>2</v>
      </c>
      <c r="H48" s="18">
        <f>ROUND((G48/31*100),1)</f>
        <v>6.5</v>
      </c>
      <c r="I48" s="19"/>
      <c r="J48" s="24" t="s">
        <v>32</v>
      </c>
      <c r="K48" s="16" t="s">
        <v>33</v>
      </c>
    </row>
    <row r="49" spans="2:11" ht="18.75">
      <c r="B49" s="13"/>
      <c r="C49" s="249"/>
      <c r="D49" s="95" t="s">
        <v>30</v>
      </c>
      <c r="E49" s="18">
        <f>COUNTIFS($I$6:$I$36,"GC",$E$6:$E$36,"Nam")</f>
        <v>2</v>
      </c>
      <c r="F49" s="18">
        <f>COUNTIFS($I$6:$I$36,"GC",$E$6:$E$36,"Nữ")</f>
        <v>3</v>
      </c>
      <c r="G49" s="18">
        <f t="shared" si="2"/>
        <v>5</v>
      </c>
      <c r="H49" s="18">
        <f>ROUND((G49/31*100),1)</f>
        <v>16.100000000000001</v>
      </c>
      <c r="I49" s="19"/>
      <c r="J49" s="25"/>
    </row>
    <row r="50" spans="2:11" ht="18.75">
      <c r="B50" s="26"/>
      <c r="C50" s="250"/>
      <c r="D50" s="95" t="s">
        <v>32</v>
      </c>
      <c r="E50" s="18">
        <f>COUNTIFS($I$6:$I$36,"GC.N",$E$6:$E$36,"Nam")</f>
        <v>0</v>
      </c>
      <c r="F50" s="18">
        <f>COUNTIFS($I$6:$I$36,"GC.N",$E$6:$E$36,"Nữ")</f>
        <v>0</v>
      </c>
      <c r="G50" s="18">
        <f t="shared" si="2"/>
        <v>0</v>
      </c>
      <c r="H50" s="18">
        <f>ROUND((G50/34*100),1)</f>
        <v>0</v>
      </c>
      <c r="I50" s="19"/>
      <c r="J50" s="25"/>
    </row>
    <row r="51" spans="2:11" ht="18.75">
      <c r="B51" s="26"/>
      <c r="C51" s="17" t="s">
        <v>16</v>
      </c>
      <c r="D51" s="95"/>
      <c r="E51" s="28">
        <f>SUM(E44:E50)</f>
        <v>18</v>
      </c>
      <c r="F51" s="28">
        <f>SUM(F44:F50)</f>
        <v>13</v>
      </c>
      <c r="G51" s="28">
        <f>SUM(G44:G50)</f>
        <v>31</v>
      </c>
      <c r="H51" s="28">
        <f>SUM(H44:H50)</f>
        <v>100</v>
      </c>
      <c r="I51" s="29"/>
      <c r="J51" s="30"/>
      <c r="K51" s="26"/>
    </row>
    <row r="52" spans="2:11" ht="18.75">
      <c r="B52" s="26"/>
      <c r="C52" s="26"/>
      <c r="G52" s="57"/>
      <c r="H52" s="58"/>
      <c r="I52" s="72" t="s">
        <v>289</v>
      </c>
      <c r="J52" s="59"/>
      <c r="K52" s="59"/>
    </row>
    <row r="53" spans="2:11" ht="15.75">
      <c r="B53" s="32"/>
      <c r="C53" s="32"/>
      <c r="G53" s="31"/>
      <c r="H53" s="33"/>
      <c r="I53" s="60" t="s">
        <v>34</v>
      </c>
      <c r="J53" s="60"/>
      <c r="K53" s="60"/>
    </row>
    <row r="54" spans="2:11" ht="15.75">
      <c r="B54" s="32"/>
      <c r="C54" s="32"/>
      <c r="D54" s="96"/>
      <c r="E54" s="33"/>
      <c r="F54" s="32"/>
      <c r="G54" s="105" t="s">
        <v>277</v>
      </c>
      <c r="H54" s="105"/>
      <c r="I54" s="105"/>
      <c r="J54" s="105"/>
      <c r="K54" s="105"/>
    </row>
    <row r="55" spans="2:11" ht="15.75">
      <c r="B55" s="32"/>
      <c r="C55" s="32"/>
      <c r="D55" s="96"/>
      <c r="E55" s="33"/>
      <c r="F55" s="32"/>
      <c r="G55" s="105" t="s">
        <v>278</v>
      </c>
      <c r="H55" s="105"/>
      <c r="I55" s="105"/>
      <c r="J55" s="105"/>
      <c r="K55" s="105"/>
    </row>
  </sheetData>
  <sortState ref="C6:H36">
    <sortCondition ref="D6:D36"/>
  </sortState>
  <mergeCells count="14">
    <mergeCell ref="I3:I5"/>
    <mergeCell ref="J3:J5"/>
    <mergeCell ref="B1:J1"/>
    <mergeCell ref="B2:J2"/>
    <mergeCell ref="B3:B5"/>
    <mergeCell ref="C3:C5"/>
    <mergeCell ref="D3:D5"/>
    <mergeCell ref="E3:E5"/>
    <mergeCell ref="F3:F5"/>
    <mergeCell ref="B38:H38"/>
    <mergeCell ref="C39:C42"/>
    <mergeCell ref="C44:C50"/>
    <mergeCell ref="G3:G5"/>
    <mergeCell ref="H3:H5"/>
  </mergeCells>
  <dataValidations count="1">
    <dataValidation allowBlank="1" showInputMessage="1" showErrorMessage="1" promptTitle="Năm sinh - Cột bắt buộc nhập" prompt="* Có 3 cách nhập cho cột này:&#10;- Chỉ nhập năm học: 2010 hoặc&#10;- Nhập tháng, năm: 4.1998 hoặc&#10;- Nhập đầy đủ: 04.10.2010&#10;* Nếu ngày hoặc tháng để trống thì chương trình sẽ hiểu là ngày 01, hoặc tháng 01" sqref="D34:D35"/>
  </dataValidations>
  <pageMargins left="0.39370078740157483" right="0.23622047244094491" top="0.70866141732283472" bottom="0.55118110236220474" header="0.43307086614173229" footer="0.23622047244094491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5"/>
  <sheetViews>
    <sheetView topLeftCell="A37" workbookViewId="0">
      <selection activeCell="B39" sqref="B39:B42"/>
    </sheetView>
  </sheetViews>
  <sheetFormatPr defaultRowHeight="15"/>
  <cols>
    <col min="1" max="1" width="5.5703125" style="78" customWidth="1"/>
    <col min="2" max="2" width="33.85546875" customWidth="1"/>
    <col min="3" max="3" width="15.28515625" style="93" customWidth="1"/>
    <col min="4" max="4" width="6.42578125" customWidth="1"/>
    <col min="5" max="5" width="7.140625" customWidth="1"/>
    <col min="6" max="6" width="7.28515625" customWidth="1"/>
    <col min="7" max="8" width="7.5703125" customWidth="1"/>
    <col min="9" max="9" width="10.7109375" bestFit="1" customWidth="1"/>
    <col min="10" max="10" width="15.7109375" customWidth="1"/>
  </cols>
  <sheetData>
    <row r="1" spans="1:13" ht="20.25">
      <c r="A1" s="257" t="s">
        <v>39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3" ht="18.75">
      <c r="A2" s="244" t="s">
        <v>40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13" ht="20.25" customHeight="1">
      <c r="A3" s="259" t="s">
        <v>0</v>
      </c>
      <c r="B3" s="259" t="s">
        <v>1</v>
      </c>
      <c r="C3" s="262" t="s">
        <v>2</v>
      </c>
      <c r="D3" s="251" t="s">
        <v>3</v>
      </c>
      <c r="E3" s="254" t="s">
        <v>4</v>
      </c>
      <c r="F3" s="251" t="s">
        <v>5</v>
      </c>
      <c r="G3" s="254" t="s">
        <v>6</v>
      </c>
      <c r="H3" s="251" t="s">
        <v>5</v>
      </c>
      <c r="I3" s="269" t="s">
        <v>7</v>
      </c>
      <c r="J3" s="1"/>
      <c r="K3" s="45"/>
      <c r="L3" s="45"/>
    </row>
    <row r="4" spans="1:13" ht="35.25" customHeight="1">
      <c r="A4" s="260"/>
      <c r="B4" s="260"/>
      <c r="C4" s="265"/>
      <c r="D4" s="260"/>
      <c r="E4" s="267"/>
      <c r="F4" s="260"/>
      <c r="G4" s="267"/>
      <c r="H4" s="260"/>
      <c r="I4" s="270"/>
      <c r="J4" s="2"/>
      <c r="K4" s="45"/>
      <c r="L4" s="45"/>
    </row>
    <row r="5" spans="1:13" ht="18">
      <c r="A5" s="261"/>
      <c r="B5" s="261"/>
      <c r="C5" s="266"/>
      <c r="D5" s="261"/>
      <c r="E5" s="268"/>
      <c r="F5" s="261"/>
      <c r="G5" s="268"/>
      <c r="H5" s="261"/>
      <c r="I5" s="270"/>
      <c r="J5" s="3"/>
      <c r="K5" s="46"/>
      <c r="L5" s="45"/>
    </row>
    <row r="6" spans="1:13" s="110" customFormat="1" ht="30" customHeight="1">
      <c r="A6" s="10">
        <v>1</v>
      </c>
      <c r="B6" s="128" t="s">
        <v>147</v>
      </c>
      <c r="C6" s="131">
        <v>43863</v>
      </c>
      <c r="D6" s="128" t="s">
        <v>8</v>
      </c>
      <c r="E6" s="108">
        <v>119</v>
      </c>
      <c r="F6" s="109" t="s">
        <v>9</v>
      </c>
      <c r="G6" s="108">
        <v>18</v>
      </c>
      <c r="H6" s="109" t="s">
        <v>30</v>
      </c>
      <c r="I6" s="201"/>
      <c r="K6" s="76">
        <f t="shared" ref="K6:K16" si="0">CONVERT(E6,"cm","m")</f>
        <v>1.19</v>
      </c>
      <c r="L6" s="111">
        <f t="shared" ref="L6:L16" si="1">ROUND(G6/(K6*K6),1)</f>
        <v>12.7</v>
      </c>
    </row>
    <row r="7" spans="1:13" s="110" customFormat="1" ht="30" customHeight="1">
      <c r="A7" s="10">
        <v>2</v>
      </c>
      <c r="B7" s="139" t="s">
        <v>145</v>
      </c>
      <c r="C7" s="131">
        <v>43864</v>
      </c>
      <c r="D7" s="128" t="s">
        <v>8</v>
      </c>
      <c r="E7" s="108">
        <v>114</v>
      </c>
      <c r="F7" s="109" t="s">
        <v>9</v>
      </c>
      <c r="G7" s="108">
        <v>20</v>
      </c>
      <c r="H7" s="109" t="s">
        <v>9</v>
      </c>
      <c r="I7" s="202"/>
      <c r="K7" s="76">
        <f t="shared" si="0"/>
        <v>1.1399999999999999</v>
      </c>
      <c r="L7" s="111">
        <f t="shared" si="1"/>
        <v>15.4</v>
      </c>
    </row>
    <row r="8" spans="1:13" s="110" customFormat="1" ht="30" customHeight="1">
      <c r="A8" s="10">
        <v>3</v>
      </c>
      <c r="B8" s="139" t="s">
        <v>151</v>
      </c>
      <c r="C8" s="131">
        <v>43866</v>
      </c>
      <c r="D8" s="128" t="s">
        <v>8</v>
      </c>
      <c r="E8" s="117">
        <v>114</v>
      </c>
      <c r="F8" s="109" t="s">
        <v>9</v>
      </c>
      <c r="G8" s="117">
        <v>17</v>
      </c>
      <c r="H8" s="118" t="s">
        <v>9</v>
      </c>
      <c r="I8" s="201"/>
      <c r="J8" s="119"/>
      <c r="K8" s="120">
        <f t="shared" si="0"/>
        <v>1.1399999999999999</v>
      </c>
      <c r="L8" s="121">
        <f t="shared" si="1"/>
        <v>13.1</v>
      </c>
      <c r="M8" s="119"/>
    </row>
    <row r="9" spans="1:13" s="110" customFormat="1" ht="30" customHeight="1">
      <c r="A9" s="10">
        <v>4</v>
      </c>
      <c r="B9" s="139" t="s">
        <v>155</v>
      </c>
      <c r="C9" s="131">
        <v>43893</v>
      </c>
      <c r="D9" s="128" t="s">
        <v>11</v>
      </c>
      <c r="E9" s="108">
        <v>121</v>
      </c>
      <c r="F9" s="109" t="s">
        <v>9</v>
      </c>
      <c r="G9" s="108">
        <v>29</v>
      </c>
      <c r="H9" s="109" t="s">
        <v>10</v>
      </c>
      <c r="I9" s="202"/>
      <c r="K9" s="76">
        <f t="shared" si="0"/>
        <v>1.21</v>
      </c>
      <c r="L9" s="111">
        <f t="shared" si="1"/>
        <v>19.8</v>
      </c>
    </row>
    <row r="10" spans="1:13" s="119" customFormat="1" ht="30" customHeight="1">
      <c r="A10" s="10">
        <v>5</v>
      </c>
      <c r="B10" s="139" t="s">
        <v>150</v>
      </c>
      <c r="C10" s="131">
        <v>43920</v>
      </c>
      <c r="D10" s="128" t="s">
        <v>8</v>
      </c>
      <c r="E10" s="108">
        <v>116</v>
      </c>
      <c r="F10" s="109" t="s">
        <v>9</v>
      </c>
      <c r="G10" s="108">
        <v>29</v>
      </c>
      <c r="H10" s="109" t="s">
        <v>10</v>
      </c>
      <c r="I10" s="202"/>
      <c r="J10" s="110"/>
      <c r="K10" s="76">
        <f t="shared" si="0"/>
        <v>1.1599999999999999</v>
      </c>
      <c r="L10" s="111">
        <f t="shared" si="1"/>
        <v>21.6</v>
      </c>
      <c r="M10" s="110"/>
    </row>
    <row r="11" spans="1:13" s="110" customFormat="1" ht="30" customHeight="1">
      <c r="A11" s="10">
        <v>6</v>
      </c>
      <c r="B11" s="128" t="s">
        <v>159</v>
      </c>
      <c r="C11" s="131">
        <v>43920</v>
      </c>
      <c r="D11" s="140" t="s">
        <v>8</v>
      </c>
      <c r="E11" s="108">
        <v>128</v>
      </c>
      <c r="F11" s="109" t="s">
        <v>9</v>
      </c>
      <c r="G11" s="108">
        <v>41</v>
      </c>
      <c r="H11" s="109" t="s">
        <v>10</v>
      </c>
      <c r="I11" s="202"/>
      <c r="K11" s="76">
        <f t="shared" si="0"/>
        <v>1.28</v>
      </c>
      <c r="L11" s="111">
        <f t="shared" si="1"/>
        <v>25</v>
      </c>
    </row>
    <row r="12" spans="1:13" s="119" customFormat="1" ht="30" customHeight="1">
      <c r="A12" s="10">
        <v>7</v>
      </c>
      <c r="B12" s="139" t="s">
        <v>158</v>
      </c>
      <c r="C12" s="131">
        <v>43926</v>
      </c>
      <c r="D12" s="128" t="s">
        <v>11</v>
      </c>
      <c r="E12" s="108">
        <v>118</v>
      </c>
      <c r="F12" s="109" t="s">
        <v>9</v>
      </c>
      <c r="G12" s="108">
        <v>22</v>
      </c>
      <c r="H12" s="109" t="s">
        <v>9</v>
      </c>
      <c r="I12" s="202"/>
      <c r="J12" s="110"/>
      <c r="K12" s="76">
        <f t="shared" si="0"/>
        <v>1.18</v>
      </c>
      <c r="L12" s="111">
        <f t="shared" si="1"/>
        <v>15.8</v>
      </c>
      <c r="M12" s="110"/>
    </row>
    <row r="13" spans="1:13" s="110" customFormat="1" ht="30" customHeight="1">
      <c r="A13" s="10">
        <v>8</v>
      </c>
      <c r="B13" s="20" t="s">
        <v>171</v>
      </c>
      <c r="C13" s="133">
        <v>43929</v>
      </c>
      <c r="D13" s="20" t="s">
        <v>11</v>
      </c>
      <c r="E13" s="108">
        <v>108</v>
      </c>
      <c r="F13" s="109" t="s">
        <v>9</v>
      </c>
      <c r="G13" s="108">
        <v>17</v>
      </c>
      <c r="H13" s="109" t="s">
        <v>9</v>
      </c>
      <c r="I13" s="202"/>
      <c r="K13" s="76">
        <f t="shared" si="0"/>
        <v>1.08</v>
      </c>
      <c r="L13" s="111">
        <f t="shared" si="1"/>
        <v>14.6</v>
      </c>
    </row>
    <row r="14" spans="1:13" s="110" customFormat="1" ht="30" customHeight="1">
      <c r="A14" s="10">
        <v>9</v>
      </c>
      <c r="B14" s="20" t="s">
        <v>172</v>
      </c>
      <c r="C14" s="134">
        <v>43930</v>
      </c>
      <c r="D14" s="20" t="s">
        <v>11</v>
      </c>
      <c r="E14" s="108">
        <v>120</v>
      </c>
      <c r="F14" s="109" t="s">
        <v>9</v>
      </c>
      <c r="G14" s="108">
        <v>18</v>
      </c>
      <c r="H14" s="109" t="s">
        <v>30</v>
      </c>
      <c r="I14" s="201"/>
      <c r="K14" s="76">
        <f t="shared" si="0"/>
        <v>1.2</v>
      </c>
      <c r="L14" s="111">
        <f t="shared" si="1"/>
        <v>12.5</v>
      </c>
    </row>
    <row r="15" spans="1:13" s="119" customFormat="1" ht="30" customHeight="1">
      <c r="A15" s="10">
        <v>10</v>
      </c>
      <c r="B15" s="20" t="s">
        <v>173</v>
      </c>
      <c r="C15" s="134">
        <v>43941</v>
      </c>
      <c r="D15" s="20" t="s">
        <v>11</v>
      </c>
      <c r="E15" s="108">
        <v>110</v>
      </c>
      <c r="F15" s="109" t="s">
        <v>9</v>
      </c>
      <c r="G15" s="108">
        <v>16</v>
      </c>
      <c r="H15" s="109" t="s">
        <v>9</v>
      </c>
      <c r="I15" s="202"/>
      <c r="J15" s="110"/>
      <c r="K15" s="76">
        <f t="shared" si="0"/>
        <v>1.1000000000000001</v>
      </c>
      <c r="L15" s="111">
        <f t="shared" si="1"/>
        <v>13.2</v>
      </c>
      <c r="M15" s="110"/>
    </row>
    <row r="16" spans="1:13" s="83" customFormat="1" ht="30" customHeight="1">
      <c r="A16" s="10">
        <v>11</v>
      </c>
      <c r="B16" s="128" t="s">
        <v>266</v>
      </c>
      <c r="C16" s="132">
        <v>44294</v>
      </c>
      <c r="D16" s="128" t="s">
        <v>11</v>
      </c>
      <c r="E16" s="117">
        <v>100</v>
      </c>
      <c r="F16" s="118" t="s">
        <v>12</v>
      </c>
      <c r="G16" s="117">
        <v>14</v>
      </c>
      <c r="H16" s="118" t="s">
        <v>13</v>
      </c>
      <c r="I16" s="201"/>
      <c r="J16" s="119"/>
      <c r="K16" s="76">
        <f t="shared" si="0"/>
        <v>1</v>
      </c>
      <c r="L16" s="111">
        <f t="shared" si="1"/>
        <v>14</v>
      </c>
    </row>
    <row r="17" spans="1:13" s="110" customFormat="1" ht="30" customHeight="1">
      <c r="A17" s="10">
        <v>12</v>
      </c>
      <c r="B17" s="139" t="s">
        <v>156</v>
      </c>
      <c r="C17" s="131">
        <v>43954</v>
      </c>
      <c r="D17" s="128" t="s">
        <v>11</v>
      </c>
      <c r="E17" s="108">
        <v>108</v>
      </c>
      <c r="F17" s="109" t="s">
        <v>9</v>
      </c>
      <c r="G17" s="108">
        <v>19</v>
      </c>
      <c r="H17" s="109" t="s">
        <v>9</v>
      </c>
      <c r="I17" s="202"/>
      <c r="K17" s="76">
        <f t="shared" ref="K17:K36" si="2">CONVERT(E17,"cm","m")</f>
        <v>1.08</v>
      </c>
      <c r="L17" s="111">
        <f t="shared" ref="L17:L36" si="3">ROUND(G17/(K17*K17),1)</f>
        <v>16.3</v>
      </c>
    </row>
    <row r="18" spans="1:13" s="110" customFormat="1" ht="30" customHeight="1">
      <c r="A18" s="10">
        <v>13</v>
      </c>
      <c r="B18" s="128" t="s">
        <v>162</v>
      </c>
      <c r="C18" s="131">
        <v>43957</v>
      </c>
      <c r="D18" s="140" t="s">
        <v>11</v>
      </c>
      <c r="E18" s="117">
        <v>108</v>
      </c>
      <c r="F18" s="109" t="s">
        <v>9</v>
      </c>
      <c r="G18" s="117">
        <v>16</v>
      </c>
      <c r="H18" s="118" t="s">
        <v>9</v>
      </c>
      <c r="I18" s="201"/>
      <c r="J18" s="119"/>
      <c r="K18" s="120">
        <f t="shared" si="2"/>
        <v>1.08</v>
      </c>
      <c r="L18" s="121">
        <f t="shared" si="3"/>
        <v>13.7</v>
      </c>
      <c r="M18" s="119"/>
    </row>
    <row r="19" spans="1:13" s="110" customFormat="1" ht="30" customHeight="1">
      <c r="A19" s="10">
        <v>14</v>
      </c>
      <c r="B19" s="139" t="s">
        <v>148</v>
      </c>
      <c r="C19" s="131">
        <v>44009</v>
      </c>
      <c r="D19" s="128" t="s">
        <v>8</v>
      </c>
      <c r="E19" s="108">
        <v>114</v>
      </c>
      <c r="F19" s="109" t="s">
        <v>9</v>
      </c>
      <c r="G19" s="108">
        <v>28</v>
      </c>
      <c r="H19" s="109" t="s">
        <v>10</v>
      </c>
      <c r="I19" s="202"/>
      <c r="K19" s="76">
        <f t="shared" si="2"/>
        <v>1.1399999999999999</v>
      </c>
      <c r="L19" s="111">
        <f t="shared" si="3"/>
        <v>21.5</v>
      </c>
    </row>
    <row r="20" spans="1:13" s="110" customFormat="1" ht="30" customHeight="1">
      <c r="A20" s="10">
        <v>15</v>
      </c>
      <c r="B20" s="128" t="s">
        <v>160</v>
      </c>
      <c r="C20" s="131">
        <v>44010</v>
      </c>
      <c r="D20" s="140" t="s">
        <v>8</v>
      </c>
      <c r="E20" s="108">
        <v>112</v>
      </c>
      <c r="F20" s="109" t="s">
        <v>9</v>
      </c>
      <c r="G20" s="108">
        <v>17</v>
      </c>
      <c r="H20" s="109" t="s">
        <v>9</v>
      </c>
      <c r="I20" s="202"/>
      <c r="K20" s="76">
        <f t="shared" si="2"/>
        <v>1.1200000000000001</v>
      </c>
      <c r="L20" s="111">
        <f t="shared" si="3"/>
        <v>13.6</v>
      </c>
    </row>
    <row r="21" spans="1:13" s="110" customFormat="1" ht="30" customHeight="1">
      <c r="A21" s="10">
        <v>16</v>
      </c>
      <c r="B21" s="20" t="s">
        <v>170</v>
      </c>
      <c r="C21" s="133">
        <v>44027</v>
      </c>
      <c r="D21" s="18" t="s">
        <v>8</v>
      </c>
      <c r="E21" s="117">
        <v>99</v>
      </c>
      <c r="F21" s="109" t="s">
        <v>12</v>
      </c>
      <c r="G21" s="117">
        <v>12</v>
      </c>
      <c r="H21" s="118" t="s">
        <v>13</v>
      </c>
      <c r="I21" s="201"/>
      <c r="J21" s="119"/>
      <c r="K21" s="120">
        <f t="shared" si="2"/>
        <v>0.99</v>
      </c>
      <c r="L21" s="121">
        <f t="shared" si="3"/>
        <v>12.2</v>
      </c>
      <c r="M21" s="119"/>
    </row>
    <row r="22" spans="1:13" s="110" customFormat="1" ht="30" customHeight="1">
      <c r="A22" s="10">
        <v>17</v>
      </c>
      <c r="B22" s="20" t="s">
        <v>168</v>
      </c>
      <c r="C22" s="133">
        <v>44053</v>
      </c>
      <c r="D22" s="20" t="s">
        <v>8</v>
      </c>
      <c r="E22" s="108">
        <v>112</v>
      </c>
      <c r="F22" s="109" t="s">
        <v>9</v>
      </c>
      <c r="G22" s="108">
        <v>17</v>
      </c>
      <c r="H22" s="109" t="s">
        <v>9</v>
      </c>
      <c r="I22" s="202"/>
      <c r="K22" s="76">
        <f t="shared" si="2"/>
        <v>1.1200000000000001</v>
      </c>
      <c r="L22" s="111">
        <f t="shared" si="3"/>
        <v>13.6</v>
      </c>
    </row>
    <row r="23" spans="1:13" s="119" customFormat="1" ht="30" customHeight="1">
      <c r="A23" s="10">
        <v>18</v>
      </c>
      <c r="B23" s="20" t="s">
        <v>167</v>
      </c>
      <c r="C23" s="133">
        <v>44089</v>
      </c>
      <c r="D23" s="18" t="s">
        <v>8</v>
      </c>
      <c r="E23" s="108">
        <v>117</v>
      </c>
      <c r="F23" s="109" t="s">
        <v>9</v>
      </c>
      <c r="G23" s="108">
        <v>20</v>
      </c>
      <c r="H23" s="109" t="s">
        <v>9</v>
      </c>
      <c r="I23" s="202"/>
      <c r="J23" s="110"/>
      <c r="K23" s="76">
        <f t="shared" si="2"/>
        <v>1.17</v>
      </c>
      <c r="L23" s="111">
        <f t="shared" si="3"/>
        <v>14.6</v>
      </c>
      <c r="M23" s="110"/>
    </row>
    <row r="24" spans="1:13" s="119" customFormat="1" ht="30" customHeight="1">
      <c r="A24" s="10">
        <v>19</v>
      </c>
      <c r="B24" s="20" t="s">
        <v>169</v>
      </c>
      <c r="C24" s="133">
        <v>44089</v>
      </c>
      <c r="D24" s="18" t="s">
        <v>8</v>
      </c>
      <c r="E24" s="117">
        <v>111</v>
      </c>
      <c r="F24" s="109" t="s">
        <v>9</v>
      </c>
      <c r="G24" s="117">
        <v>18</v>
      </c>
      <c r="H24" s="118" t="s">
        <v>9</v>
      </c>
      <c r="I24" s="201"/>
      <c r="K24" s="120">
        <f t="shared" si="2"/>
        <v>1.1100000000000001</v>
      </c>
      <c r="L24" s="121">
        <f t="shared" si="3"/>
        <v>14.6</v>
      </c>
    </row>
    <row r="25" spans="1:13" s="110" customFormat="1" ht="30" customHeight="1">
      <c r="A25" s="10">
        <v>20</v>
      </c>
      <c r="B25" s="139" t="s">
        <v>157</v>
      </c>
      <c r="C25" s="131">
        <v>44113</v>
      </c>
      <c r="D25" s="128" t="s">
        <v>11</v>
      </c>
      <c r="E25" s="108">
        <v>105</v>
      </c>
      <c r="F25" s="109" t="s">
        <v>9</v>
      </c>
      <c r="G25" s="108">
        <v>16</v>
      </c>
      <c r="H25" s="109" t="s">
        <v>9</v>
      </c>
      <c r="I25" s="202"/>
      <c r="K25" s="76">
        <f t="shared" si="2"/>
        <v>1.05</v>
      </c>
      <c r="L25" s="111">
        <f t="shared" si="3"/>
        <v>14.5</v>
      </c>
    </row>
    <row r="26" spans="1:13" s="110" customFormat="1" ht="30" customHeight="1">
      <c r="A26" s="10">
        <v>21</v>
      </c>
      <c r="B26" s="139" t="s">
        <v>149</v>
      </c>
      <c r="C26" s="131">
        <v>44115</v>
      </c>
      <c r="D26" s="128" t="s">
        <v>8</v>
      </c>
      <c r="E26" s="117">
        <v>111</v>
      </c>
      <c r="F26" s="109" t="s">
        <v>9</v>
      </c>
      <c r="G26" s="117">
        <v>18</v>
      </c>
      <c r="H26" s="118" t="s">
        <v>9</v>
      </c>
      <c r="I26" s="201"/>
      <c r="J26" s="119"/>
      <c r="K26" s="120">
        <f t="shared" si="2"/>
        <v>1.1100000000000001</v>
      </c>
      <c r="L26" s="121">
        <f t="shared" si="3"/>
        <v>14.6</v>
      </c>
      <c r="M26" s="119"/>
    </row>
    <row r="27" spans="1:13" s="110" customFormat="1" ht="30" customHeight="1">
      <c r="A27" s="10">
        <v>22</v>
      </c>
      <c r="B27" s="128" t="s">
        <v>165</v>
      </c>
      <c r="C27" s="131">
        <v>44118</v>
      </c>
      <c r="D27" s="140" t="s">
        <v>11</v>
      </c>
      <c r="E27" s="108">
        <v>117</v>
      </c>
      <c r="F27" s="109" t="s">
        <v>9</v>
      </c>
      <c r="G27" s="108">
        <v>30</v>
      </c>
      <c r="H27" s="109" t="s">
        <v>10</v>
      </c>
      <c r="I27" s="202"/>
      <c r="K27" s="76">
        <f t="shared" si="2"/>
        <v>1.17</v>
      </c>
      <c r="L27" s="111">
        <f t="shared" si="3"/>
        <v>21.9</v>
      </c>
    </row>
    <row r="28" spans="1:13" s="119" customFormat="1" ht="30" customHeight="1">
      <c r="A28" s="10">
        <v>23</v>
      </c>
      <c r="B28" s="139" t="s">
        <v>146</v>
      </c>
      <c r="C28" s="131">
        <v>44129</v>
      </c>
      <c r="D28" s="128" t="s">
        <v>8</v>
      </c>
      <c r="E28" s="108">
        <v>110</v>
      </c>
      <c r="F28" s="109" t="s">
        <v>9</v>
      </c>
      <c r="G28" s="108">
        <v>20</v>
      </c>
      <c r="H28" s="109" t="s">
        <v>9</v>
      </c>
      <c r="I28" s="202"/>
      <c r="J28" s="110"/>
      <c r="K28" s="76">
        <f t="shared" si="2"/>
        <v>1.1000000000000001</v>
      </c>
      <c r="L28" s="111">
        <f t="shared" si="3"/>
        <v>16.5</v>
      </c>
      <c r="M28" s="110"/>
    </row>
    <row r="29" spans="1:13" s="110" customFormat="1" ht="30" customHeight="1">
      <c r="A29" s="10">
        <v>24</v>
      </c>
      <c r="B29" s="139" t="s">
        <v>153</v>
      </c>
      <c r="C29" s="131">
        <v>44140</v>
      </c>
      <c r="D29" s="128" t="s">
        <v>11</v>
      </c>
      <c r="E29" s="108">
        <v>104</v>
      </c>
      <c r="F29" s="109" t="s">
        <v>9</v>
      </c>
      <c r="G29" s="108">
        <v>16</v>
      </c>
      <c r="H29" s="109" t="s">
        <v>9</v>
      </c>
      <c r="I29" s="202"/>
      <c r="K29" s="76">
        <f t="shared" si="2"/>
        <v>1.04</v>
      </c>
      <c r="L29" s="111">
        <f t="shared" si="3"/>
        <v>14.8</v>
      </c>
    </row>
    <row r="30" spans="1:13" s="110" customFormat="1" ht="30" customHeight="1">
      <c r="A30" s="10">
        <v>25</v>
      </c>
      <c r="B30" s="128" t="s">
        <v>161</v>
      </c>
      <c r="C30" s="131">
        <v>44140</v>
      </c>
      <c r="D30" s="140" t="s">
        <v>8</v>
      </c>
      <c r="E30" s="117">
        <v>114</v>
      </c>
      <c r="F30" s="109" t="s">
        <v>9</v>
      </c>
      <c r="G30" s="117">
        <v>22</v>
      </c>
      <c r="H30" s="118" t="s">
        <v>9</v>
      </c>
      <c r="I30" s="201"/>
      <c r="J30" s="119"/>
      <c r="K30" s="120">
        <f t="shared" si="2"/>
        <v>1.1399999999999999</v>
      </c>
      <c r="L30" s="121">
        <f t="shared" si="3"/>
        <v>16.899999999999999</v>
      </c>
      <c r="M30" s="119"/>
    </row>
    <row r="31" spans="1:13" s="119" customFormat="1" ht="30" customHeight="1">
      <c r="A31" s="10">
        <v>26</v>
      </c>
      <c r="B31" s="128" t="s">
        <v>163</v>
      </c>
      <c r="C31" s="131">
        <v>44142</v>
      </c>
      <c r="D31" s="140" t="s">
        <v>11</v>
      </c>
      <c r="E31" s="108">
        <v>109</v>
      </c>
      <c r="F31" s="109" t="s">
        <v>9</v>
      </c>
      <c r="G31" s="108">
        <v>16</v>
      </c>
      <c r="H31" s="109" t="s">
        <v>9</v>
      </c>
      <c r="I31" s="202"/>
      <c r="J31" s="110"/>
      <c r="K31" s="76">
        <f t="shared" si="2"/>
        <v>1.0900000000000001</v>
      </c>
      <c r="L31" s="111">
        <f t="shared" si="3"/>
        <v>13.5</v>
      </c>
      <c r="M31" s="110"/>
    </row>
    <row r="32" spans="1:13" s="119" customFormat="1" ht="30" customHeight="1">
      <c r="A32" s="10">
        <v>27</v>
      </c>
      <c r="B32" s="139" t="s">
        <v>154</v>
      </c>
      <c r="C32" s="131">
        <v>44146</v>
      </c>
      <c r="D32" s="128" t="s">
        <v>11</v>
      </c>
      <c r="E32" s="117">
        <v>114</v>
      </c>
      <c r="F32" s="109" t="s">
        <v>9</v>
      </c>
      <c r="G32" s="117">
        <v>20</v>
      </c>
      <c r="H32" s="118" t="s">
        <v>9</v>
      </c>
      <c r="I32" s="201"/>
      <c r="K32" s="120">
        <f t="shared" si="2"/>
        <v>1.1399999999999999</v>
      </c>
      <c r="L32" s="121">
        <f t="shared" si="3"/>
        <v>15.4</v>
      </c>
    </row>
    <row r="33" spans="1:13" s="110" customFormat="1" ht="30" customHeight="1">
      <c r="A33" s="10">
        <v>28</v>
      </c>
      <c r="B33" s="128" t="s">
        <v>164</v>
      </c>
      <c r="C33" s="131">
        <v>44146</v>
      </c>
      <c r="D33" s="140" t="s">
        <v>11</v>
      </c>
      <c r="E33" s="109">
        <v>112</v>
      </c>
      <c r="F33" s="109" t="s">
        <v>9</v>
      </c>
      <c r="G33" s="109">
        <v>22</v>
      </c>
      <c r="H33" s="109" t="s">
        <v>9</v>
      </c>
      <c r="I33" s="202"/>
      <c r="K33" s="76">
        <f t="shared" si="2"/>
        <v>1.1200000000000001</v>
      </c>
      <c r="L33" s="111">
        <f t="shared" si="3"/>
        <v>17.5</v>
      </c>
    </row>
    <row r="34" spans="1:13" s="110" customFormat="1" ht="30" customHeight="1">
      <c r="A34" s="10">
        <v>29</v>
      </c>
      <c r="B34" s="128" t="s">
        <v>166</v>
      </c>
      <c r="C34" s="131">
        <v>44155</v>
      </c>
      <c r="D34" s="140" t="s">
        <v>11</v>
      </c>
      <c r="E34" s="117">
        <v>114</v>
      </c>
      <c r="F34" s="109" t="s">
        <v>9</v>
      </c>
      <c r="G34" s="117">
        <v>27</v>
      </c>
      <c r="H34" s="118" t="s">
        <v>25</v>
      </c>
      <c r="I34" s="201"/>
      <c r="J34" s="119"/>
      <c r="K34" s="120">
        <f t="shared" si="2"/>
        <v>1.1399999999999999</v>
      </c>
      <c r="L34" s="121">
        <f t="shared" si="3"/>
        <v>20.8</v>
      </c>
      <c r="M34" s="119"/>
    </row>
    <row r="35" spans="1:13" s="110" customFormat="1" ht="30" customHeight="1">
      <c r="A35" s="10">
        <v>30</v>
      </c>
      <c r="B35" s="20" t="s">
        <v>174</v>
      </c>
      <c r="C35" s="134">
        <v>44511</v>
      </c>
      <c r="D35" s="20" t="s">
        <v>11</v>
      </c>
      <c r="E35" s="108">
        <v>101</v>
      </c>
      <c r="F35" s="109" t="s">
        <v>9</v>
      </c>
      <c r="G35" s="108">
        <v>16</v>
      </c>
      <c r="H35" s="109" t="s">
        <v>9</v>
      </c>
      <c r="I35" s="201"/>
      <c r="J35" s="119"/>
      <c r="K35" s="120">
        <f t="shared" si="2"/>
        <v>1.01</v>
      </c>
      <c r="L35" s="121">
        <f t="shared" si="3"/>
        <v>15.7</v>
      </c>
      <c r="M35" s="119"/>
    </row>
    <row r="36" spans="1:13" s="110" customFormat="1" ht="30" customHeight="1">
      <c r="A36" s="10">
        <v>31</v>
      </c>
      <c r="B36" s="128" t="s">
        <v>152</v>
      </c>
      <c r="C36" s="131">
        <v>44180</v>
      </c>
      <c r="D36" s="128" t="s">
        <v>8</v>
      </c>
      <c r="E36" s="108">
        <v>110</v>
      </c>
      <c r="F36" s="109" t="s">
        <v>9</v>
      </c>
      <c r="G36" s="108">
        <v>17</v>
      </c>
      <c r="H36" s="109" t="s">
        <v>9</v>
      </c>
      <c r="I36" s="202"/>
      <c r="K36" s="76">
        <f t="shared" si="2"/>
        <v>1.1000000000000001</v>
      </c>
      <c r="L36" s="111">
        <f t="shared" si="3"/>
        <v>14</v>
      </c>
    </row>
    <row r="37" spans="1:13" ht="18.75">
      <c r="A37" s="272" t="s">
        <v>279</v>
      </c>
      <c r="B37" s="272"/>
      <c r="C37" s="272"/>
      <c r="D37" s="272"/>
      <c r="E37" s="272"/>
      <c r="F37" s="272"/>
      <c r="G37" s="272"/>
      <c r="H37" s="272"/>
      <c r="I37" s="272"/>
      <c r="J37" s="4"/>
      <c r="K37" s="79"/>
      <c r="M37">
        <f>33-22</f>
        <v>11</v>
      </c>
    </row>
    <row r="38" spans="1:13" ht="18.75">
      <c r="A38" s="244" t="s">
        <v>14</v>
      </c>
      <c r="B38" s="244"/>
      <c r="C38" s="244"/>
      <c r="D38" s="244"/>
      <c r="E38" s="244"/>
      <c r="F38" s="244"/>
      <c r="G38" s="244"/>
      <c r="H38" s="7"/>
      <c r="I38" s="7"/>
      <c r="J38" s="8"/>
    </row>
    <row r="39" spans="1:13" ht="18.75">
      <c r="A39" s="74"/>
      <c r="B39" s="259" t="s">
        <v>15</v>
      </c>
      <c r="C39" s="95"/>
      <c r="D39" s="11" t="s">
        <v>8</v>
      </c>
      <c r="E39" s="11" t="s">
        <v>11</v>
      </c>
      <c r="F39" s="11" t="s">
        <v>16</v>
      </c>
      <c r="G39" s="11" t="s">
        <v>17</v>
      </c>
      <c r="H39" s="68"/>
      <c r="I39" s="68" t="s">
        <v>18</v>
      </c>
      <c r="J39" s="8"/>
    </row>
    <row r="40" spans="1:13" ht="18.75">
      <c r="A40" s="77"/>
      <c r="B40" s="260"/>
      <c r="C40" s="95" t="s">
        <v>9</v>
      </c>
      <c r="D40" s="10">
        <f>COUNTIFS($F$6:$F$36,"BT",$D$6:$D$36,"Nam")</f>
        <v>14</v>
      </c>
      <c r="E40" s="10">
        <f>COUNTIFS($F$6:$F$36,"BT",$D$6:$D$36,"Nữ")</f>
        <v>15</v>
      </c>
      <c r="F40" s="10">
        <f>SUM(D40:E40)</f>
        <v>29</v>
      </c>
      <c r="G40" s="10">
        <f>ROUND((F40/31*100),1)</f>
        <v>93.5</v>
      </c>
      <c r="H40" s="14"/>
      <c r="I40" s="15" t="s">
        <v>9</v>
      </c>
      <c r="J40" s="16" t="s">
        <v>19</v>
      </c>
    </row>
    <row r="41" spans="1:13" ht="31.5">
      <c r="A41" s="77"/>
      <c r="B41" s="260"/>
      <c r="C41" s="95" t="s">
        <v>20</v>
      </c>
      <c r="D41" s="10">
        <f>COUNTIFS($F$6:$F$36,"TC.N",$D$6:$D$36,"Nam")</f>
        <v>0</v>
      </c>
      <c r="E41" s="10">
        <f>COUNTIFS($F$6:$F$36,"TC.N",$D$6:$D$36,"Nữ")</f>
        <v>0</v>
      </c>
      <c r="F41" s="10">
        <f>SUM(D41:E41)</f>
        <v>0</v>
      </c>
      <c r="G41" s="10">
        <f>ROUND((F41/34*100),1)</f>
        <v>0</v>
      </c>
      <c r="H41" s="14"/>
      <c r="I41" s="15" t="s">
        <v>20</v>
      </c>
      <c r="J41" s="16" t="s">
        <v>21</v>
      </c>
    </row>
    <row r="42" spans="1:13" ht="18.75">
      <c r="A42" s="77"/>
      <c r="B42" s="261"/>
      <c r="C42" s="95" t="s">
        <v>12</v>
      </c>
      <c r="D42" s="10">
        <f>COUNTIFS($F$6:$F$36,"TC",$D$6:$D$36,"Nam")</f>
        <v>1</v>
      </c>
      <c r="E42" s="10">
        <f>COUNTIFS($F$6:$F$36,"TC",$D$6:$D$36,"Nữ")</f>
        <v>1</v>
      </c>
      <c r="F42" s="10">
        <f>SUM(D42:E42)</f>
        <v>2</v>
      </c>
      <c r="G42" s="10">
        <f>ROUND((F42/31*100),1)</f>
        <v>6.5</v>
      </c>
      <c r="H42" s="14"/>
      <c r="I42" s="15" t="s">
        <v>12</v>
      </c>
      <c r="J42" s="16" t="s">
        <v>22</v>
      </c>
    </row>
    <row r="43" spans="1:13" ht="18.75">
      <c r="A43" s="77"/>
      <c r="B43" s="17" t="s">
        <v>16</v>
      </c>
      <c r="C43" s="95"/>
      <c r="D43" s="18">
        <f>SUM(D40:D42)</f>
        <v>15</v>
      </c>
      <c r="E43" s="18">
        <f>SUM(E40:E42)</f>
        <v>16</v>
      </c>
      <c r="F43" s="18">
        <f>SUM(F40:F42)</f>
        <v>31</v>
      </c>
      <c r="G43" s="10">
        <f>SUM(G40:G42)</f>
        <v>100</v>
      </c>
      <c r="H43" s="19"/>
      <c r="I43" s="20" t="s">
        <v>10</v>
      </c>
      <c r="J43" s="16" t="s">
        <v>23</v>
      </c>
    </row>
    <row r="44" spans="1:13" ht="18.75">
      <c r="A44" s="77"/>
      <c r="B44" s="248" t="s">
        <v>24</v>
      </c>
      <c r="C44" s="95" t="s">
        <v>9</v>
      </c>
      <c r="D44" s="18">
        <f>COUNTIFS($H$6:$H$36,"BT",$D$6:$D$36,"Nam")</f>
        <v>10</v>
      </c>
      <c r="E44" s="18">
        <f>COUNTIFS($H$6:$H$36,"BT",$D$6:$D$36,"Nữ")</f>
        <v>11</v>
      </c>
      <c r="F44" s="18">
        <f t="shared" ref="F44:F50" si="4">SUM(D44:E44)</f>
        <v>21</v>
      </c>
      <c r="G44" s="18">
        <f>ROUND((F44/31*100),1)</f>
        <v>67.7</v>
      </c>
      <c r="H44" s="19"/>
      <c r="I44" s="20" t="s">
        <v>25</v>
      </c>
      <c r="J44" s="16" t="s">
        <v>26</v>
      </c>
    </row>
    <row r="45" spans="1:13" ht="31.5">
      <c r="A45" s="77"/>
      <c r="B45" s="249"/>
      <c r="C45" s="95" t="s">
        <v>10</v>
      </c>
      <c r="D45" s="18">
        <f>COUNTIFS($H$6:$H$36,"BP",$D$6:$D$36,"Nam")</f>
        <v>3</v>
      </c>
      <c r="E45" s="18">
        <f>COUNTIFS($H$6:$H$36,"BP",$D$6:$D$36,"Nữ")</f>
        <v>2</v>
      </c>
      <c r="F45" s="18">
        <f t="shared" si="4"/>
        <v>5</v>
      </c>
      <c r="G45" s="18">
        <f>ROUND((F45/31*100),1)</f>
        <v>16.100000000000001</v>
      </c>
      <c r="H45" s="19"/>
      <c r="I45" s="21" t="s">
        <v>27</v>
      </c>
      <c r="J45" s="16" t="s">
        <v>28</v>
      </c>
    </row>
    <row r="46" spans="1:13" ht="18.75">
      <c r="A46" s="77"/>
      <c r="B46" s="249"/>
      <c r="C46" s="95" t="s">
        <v>25</v>
      </c>
      <c r="D46" s="18">
        <f>COUNTIFS($H$6:$H$36,"Th.C",$D$6:$D$36,"Nam")</f>
        <v>0</v>
      </c>
      <c r="E46" s="18">
        <f>COUNTIFS($H$6:$H$36,"Th.C",$D$6:$D$36,"Nữ")</f>
        <v>1</v>
      </c>
      <c r="F46" s="18">
        <f t="shared" si="4"/>
        <v>1</v>
      </c>
      <c r="G46" s="18">
        <f>ROUND((F46/31*100),1)</f>
        <v>3.2</v>
      </c>
      <c r="H46" s="19"/>
      <c r="I46" s="22" t="s">
        <v>13</v>
      </c>
      <c r="J46" s="15" t="s">
        <v>29</v>
      </c>
    </row>
    <row r="47" spans="1:13" ht="18.75">
      <c r="A47" s="77"/>
      <c r="B47" s="249"/>
      <c r="C47" s="95" t="s">
        <v>27</v>
      </c>
      <c r="D47" s="18">
        <f>COUNTIFS($H$6:$H$36,"NC.N",$D$6:$D$36,"Nam")</f>
        <v>0</v>
      </c>
      <c r="E47" s="18">
        <f>COUNTIFS($H$6:$H$36,"NC.N",$D$6:$D$36,"Nữ")</f>
        <v>0</v>
      </c>
      <c r="F47" s="18">
        <f t="shared" si="4"/>
        <v>0</v>
      </c>
      <c r="G47" s="18">
        <f>ROUND((F47/34*100),1)</f>
        <v>0</v>
      </c>
      <c r="H47" s="19"/>
      <c r="I47" s="22" t="s">
        <v>30</v>
      </c>
      <c r="J47" s="23" t="s">
        <v>31</v>
      </c>
    </row>
    <row r="48" spans="1:13" ht="31.5">
      <c r="A48" s="77"/>
      <c r="B48" s="249"/>
      <c r="C48" s="95" t="s">
        <v>13</v>
      </c>
      <c r="D48" s="18">
        <f>COUNTIFS($H$6:$H$36,"NC",$D$6:$D$36,"Nam")</f>
        <v>1</v>
      </c>
      <c r="E48" s="18">
        <f>COUNTIFS($H$6:$H$36,"NC",$D$6:$D$36,"Nữ")</f>
        <v>1</v>
      </c>
      <c r="F48" s="18">
        <f t="shared" si="4"/>
        <v>2</v>
      </c>
      <c r="G48" s="18">
        <f>ROUND((F48/31*100),1)</f>
        <v>6.5</v>
      </c>
      <c r="H48" s="19"/>
      <c r="I48" s="24" t="s">
        <v>32</v>
      </c>
      <c r="J48" s="16" t="s">
        <v>33</v>
      </c>
    </row>
    <row r="49" spans="1:10" ht="18.75">
      <c r="A49" s="77"/>
      <c r="B49" s="249"/>
      <c r="C49" s="95" t="s">
        <v>30</v>
      </c>
      <c r="D49" s="18">
        <f>COUNTIFS($H$6:$H$36,"GC",$D$6:$D$36,"Nam")</f>
        <v>1</v>
      </c>
      <c r="E49" s="18">
        <f>COUNTIFS($H$6:$H$36,"GC",$D$6:$D$36,"Nữ")</f>
        <v>1</v>
      </c>
      <c r="F49" s="18">
        <f t="shared" si="4"/>
        <v>2</v>
      </c>
      <c r="G49" s="18">
        <f>ROUND((F49/31*100),1)</f>
        <v>6.5</v>
      </c>
      <c r="H49" s="19"/>
      <c r="I49" s="25"/>
    </row>
    <row r="50" spans="1:10" ht="18.75">
      <c r="A50" s="73"/>
      <c r="B50" s="250"/>
      <c r="C50" s="95" t="s">
        <v>32</v>
      </c>
      <c r="D50" s="18">
        <f>COUNTIFS($H$6:$H$36,"GC.N",$D$6:$D$36,"Nam")</f>
        <v>0</v>
      </c>
      <c r="E50" s="18">
        <f>COUNTIFS($H$6:$H$36,"GC.N",$D$6:$D$36,"Nữ")</f>
        <v>0</v>
      </c>
      <c r="F50" s="18">
        <f t="shared" si="4"/>
        <v>0</v>
      </c>
      <c r="G50" s="18">
        <f>ROUND((F50/34*100),1)</f>
        <v>0</v>
      </c>
      <c r="H50" s="19"/>
      <c r="I50" s="25"/>
    </row>
    <row r="51" spans="1:10" ht="18.75">
      <c r="A51" s="73"/>
      <c r="B51" s="17" t="s">
        <v>16</v>
      </c>
      <c r="C51" s="95"/>
      <c r="D51" s="28">
        <f>SUM(D44:D50)</f>
        <v>15</v>
      </c>
      <c r="E51" s="28">
        <f>SUM(E44:E50)</f>
        <v>16</v>
      </c>
      <c r="F51" s="28">
        <f>SUM(F44:F50)</f>
        <v>31</v>
      </c>
      <c r="G51" s="28">
        <f>SUM(G44:G50)</f>
        <v>100.00000000000001</v>
      </c>
      <c r="H51" s="29"/>
      <c r="I51" s="73"/>
      <c r="J51" s="26"/>
    </row>
    <row r="52" spans="1:10" ht="18.75">
      <c r="A52" s="73"/>
      <c r="B52" s="26"/>
      <c r="F52" s="57"/>
      <c r="G52" s="58"/>
      <c r="H52" s="72" t="s">
        <v>290</v>
      </c>
      <c r="I52" s="72"/>
      <c r="J52" s="72"/>
    </row>
    <row r="53" spans="1:10" ht="15.75">
      <c r="A53" s="75"/>
      <c r="B53" s="32"/>
      <c r="F53" s="31"/>
      <c r="G53" s="33"/>
      <c r="H53" s="75" t="s">
        <v>34</v>
      </c>
      <c r="I53" s="75"/>
      <c r="J53" s="75"/>
    </row>
    <row r="54" spans="1:10" ht="15.75">
      <c r="A54" s="75"/>
      <c r="B54" s="32"/>
      <c r="C54" s="96"/>
      <c r="D54" s="33"/>
      <c r="E54" s="32"/>
      <c r="F54" s="33"/>
      <c r="G54" s="271" t="s">
        <v>52</v>
      </c>
      <c r="H54" s="271"/>
      <c r="I54" s="271"/>
      <c r="J54" s="5"/>
    </row>
    <row r="55" spans="1:10" ht="15.75">
      <c r="A55" s="75"/>
      <c r="B55" s="32"/>
      <c r="C55" s="96"/>
      <c r="D55" s="33"/>
      <c r="E55" s="32"/>
      <c r="F55" s="33"/>
      <c r="G55" s="105"/>
      <c r="H55" s="105"/>
      <c r="I55" s="105"/>
      <c r="J55" s="75"/>
    </row>
  </sheetData>
  <sortState ref="A6:M36">
    <sortCondition ref="C6:C36"/>
  </sortState>
  <mergeCells count="16">
    <mergeCell ref="G54:I54"/>
    <mergeCell ref="A38:G38"/>
    <mergeCell ref="B39:B42"/>
    <mergeCell ref="B44:B50"/>
    <mergeCell ref="A37:I37"/>
    <mergeCell ref="A1:J1"/>
    <mergeCell ref="A2:J2"/>
    <mergeCell ref="A3:A5"/>
    <mergeCell ref="B3:B5"/>
    <mergeCell ref="C3:C5"/>
    <mergeCell ref="D3:D5"/>
    <mergeCell ref="E3:E5"/>
    <mergeCell ref="F3:F5"/>
    <mergeCell ref="G3:G5"/>
    <mergeCell ref="H3:H5"/>
    <mergeCell ref="I3:I5"/>
  </mergeCells>
  <dataValidations count="1">
    <dataValidation allowBlank="1" showInputMessage="1" showErrorMessage="1" promptTitle="Năm sinh - Cột bắt buộc nhập" prompt="* Có 3 cách nhập cho cột này:&#10;- Chỉ nhập năm học: 2010 hoặc&#10;- Nhập tháng, năm: 4.1998 hoặc&#10;- Nhập đầy đủ: 04.10.2010&#10;* Nếu ngày hoặc tháng để trống thì chương trình sẽ hiểu là ngày 01, hoặc tháng 01" sqref="C36 C16"/>
  </dataValidations>
  <pageMargins left="0.39370078740157483" right="0.23622047244094491" top="0.59055118110236227" bottom="0.48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55"/>
  <sheetViews>
    <sheetView topLeftCell="A40" workbookViewId="0">
      <selection activeCell="D7" sqref="D7"/>
    </sheetView>
  </sheetViews>
  <sheetFormatPr defaultRowHeight="15"/>
  <cols>
    <col min="1" max="1" width="5.7109375" customWidth="1"/>
    <col min="2" max="2" width="5.42578125" customWidth="1"/>
    <col min="3" max="3" width="29.42578125" customWidth="1"/>
    <col min="4" max="4" width="14.7109375" style="93" customWidth="1"/>
    <col min="5" max="5" width="7.42578125" customWidth="1"/>
    <col min="6" max="6" width="8" customWidth="1"/>
    <col min="7" max="7" width="7.28515625" customWidth="1"/>
    <col min="8" max="9" width="7.5703125" customWidth="1"/>
    <col min="10" max="10" width="10.7109375" bestFit="1" customWidth="1"/>
  </cols>
  <sheetData>
    <row r="1" spans="1:13" ht="20.25">
      <c r="B1" s="257" t="s">
        <v>44</v>
      </c>
      <c r="C1" s="257"/>
      <c r="D1" s="257"/>
      <c r="E1" s="257"/>
      <c r="F1" s="257"/>
      <c r="G1" s="257"/>
      <c r="H1" s="257"/>
      <c r="I1" s="257"/>
      <c r="J1" s="257"/>
      <c r="K1" s="257"/>
    </row>
    <row r="2" spans="1:13" ht="18.75">
      <c r="B2" s="244" t="s">
        <v>45</v>
      </c>
      <c r="C2" s="244"/>
      <c r="D2" s="244"/>
      <c r="E2" s="244"/>
      <c r="F2" s="244"/>
      <c r="G2" s="244"/>
      <c r="H2" s="244"/>
      <c r="I2" s="244"/>
      <c r="J2" s="244"/>
      <c r="K2" s="244"/>
    </row>
    <row r="3" spans="1:13" ht="20.25" customHeight="1">
      <c r="B3" s="259" t="s">
        <v>0</v>
      </c>
      <c r="C3" s="259" t="s">
        <v>1</v>
      </c>
      <c r="D3" s="262" t="s">
        <v>2</v>
      </c>
      <c r="E3" s="251" t="s">
        <v>3</v>
      </c>
      <c r="F3" s="254" t="s">
        <v>4</v>
      </c>
      <c r="G3" s="251" t="s">
        <v>5</v>
      </c>
      <c r="H3" s="254" t="s">
        <v>6</v>
      </c>
      <c r="I3" s="251" t="s">
        <v>5</v>
      </c>
      <c r="J3" s="269" t="s">
        <v>7</v>
      </c>
      <c r="K3" s="1"/>
      <c r="L3" s="45"/>
      <c r="M3" s="45"/>
    </row>
    <row r="4" spans="1:13" ht="18.75">
      <c r="B4" s="260"/>
      <c r="C4" s="260"/>
      <c r="D4" s="265"/>
      <c r="E4" s="260"/>
      <c r="F4" s="267"/>
      <c r="G4" s="260"/>
      <c r="H4" s="267"/>
      <c r="I4" s="260"/>
      <c r="J4" s="270"/>
      <c r="K4" s="2"/>
      <c r="L4" s="45"/>
      <c r="M4" s="45"/>
    </row>
    <row r="5" spans="1:13" ht="18">
      <c r="B5" s="261"/>
      <c r="C5" s="261"/>
      <c r="D5" s="266"/>
      <c r="E5" s="261"/>
      <c r="F5" s="268"/>
      <c r="G5" s="261"/>
      <c r="H5" s="268"/>
      <c r="I5" s="261"/>
      <c r="J5" s="270"/>
      <c r="K5" s="3"/>
      <c r="L5" s="46"/>
      <c r="M5" s="45"/>
    </row>
    <row r="6" spans="1:13" s="105" customFormat="1" ht="30" customHeight="1">
      <c r="B6" s="10">
        <v>1</v>
      </c>
      <c r="C6" s="128" t="s">
        <v>201</v>
      </c>
      <c r="D6" s="132">
        <v>43833</v>
      </c>
      <c r="E6" s="140" t="s">
        <v>8</v>
      </c>
      <c r="F6" s="104">
        <v>122</v>
      </c>
      <c r="G6" s="10" t="s">
        <v>9</v>
      </c>
      <c r="H6" s="104">
        <v>21</v>
      </c>
      <c r="I6" s="10" t="s">
        <v>9</v>
      </c>
      <c r="J6" s="20"/>
      <c r="L6" s="106">
        <f t="shared" ref="L6:L36" si="0">CONVERT(F6,"cm","m")</f>
        <v>1.22</v>
      </c>
      <c r="M6" s="107">
        <f t="shared" ref="M6:M36" si="1">ROUND(H6/(L6*L6),1)</f>
        <v>14.1</v>
      </c>
    </row>
    <row r="7" spans="1:13" s="105" customFormat="1" ht="30" customHeight="1">
      <c r="A7" s="105" t="s">
        <v>54</v>
      </c>
      <c r="B7" s="10">
        <v>2</v>
      </c>
      <c r="C7" s="128" t="s">
        <v>189</v>
      </c>
      <c r="D7" s="131">
        <v>43845</v>
      </c>
      <c r="E7" s="140" t="s">
        <v>8</v>
      </c>
      <c r="F7" s="104">
        <v>111</v>
      </c>
      <c r="G7" s="10" t="s">
        <v>9</v>
      </c>
      <c r="H7" s="104">
        <v>18</v>
      </c>
      <c r="I7" s="10" t="s">
        <v>9</v>
      </c>
      <c r="J7" s="20"/>
      <c r="L7" s="106">
        <f t="shared" si="0"/>
        <v>1.1100000000000001</v>
      </c>
      <c r="M7" s="107">
        <f t="shared" si="1"/>
        <v>14.6</v>
      </c>
    </row>
    <row r="8" spans="1:13" s="105" customFormat="1" ht="30" customHeight="1">
      <c r="B8" s="10">
        <v>3</v>
      </c>
      <c r="C8" s="128" t="s">
        <v>196</v>
      </c>
      <c r="D8" s="131">
        <v>43854</v>
      </c>
      <c r="E8" s="128" t="s">
        <v>8</v>
      </c>
      <c r="F8" s="104">
        <v>100</v>
      </c>
      <c r="G8" s="10" t="s">
        <v>12</v>
      </c>
      <c r="H8" s="104">
        <v>13</v>
      </c>
      <c r="I8" s="10" t="s">
        <v>13</v>
      </c>
      <c r="J8" s="20"/>
      <c r="L8" s="106">
        <f t="shared" si="0"/>
        <v>1</v>
      </c>
      <c r="M8" s="107">
        <f t="shared" si="1"/>
        <v>13</v>
      </c>
    </row>
    <row r="9" spans="1:13" s="105" customFormat="1" ht="30" customHeight="1">
      <c r="B9" s="10">
        <v>4</v>
      </c>
      <c r="C9" s="128" t="s">
        <v>200</v>
      </c>
      <c r="D9" s="131">
        <v>43855</v>
      </c>
      <c r="E9" s="128" t="s">
        <v>8</v>
      </c>
      <c r="F9" s="104">
        <v>120</v>
      </c>
      <c r="G9" s="10" t="s">
        <v>9</v>
      </c>
      <c r="H9" s="104">
        <v>23</v>
      </c>
      <c r="I9" s="10" t="s">
        <v>9</v>
      </c>
      <c r="J9" s="20"/>
      <c r="L9" s="106">
        <f t="shared" si="0"/>
        <v>1.2</v>
      </c>
      <c r="M9" s="107">
        <f t="shared" si="1"/>
        <v>16</v>
      </c>
    </row>
    <row r="10" spans="1:13" s="105" customFormat="1" ht="30" customHeight="1">
      <c r="B10" s="10">
        <v>5</v>
      </c>
      <c r="C10" s="128" t="s">
        <v>181</v>
      </c>
      <c r="D10" s="131">
        <v>43861</v>
      </c>
      <c r="E10" s="128" t="s">
        <v>8</v>
      </c>
      <c r="F10" s="104">
        <v>113</v>
      </c>
      <c r="G10" s="10" t="s">
        <v>9</v>
      </c>
      <c r="H10" s="104">
        <v>18</v>
      </c>
      <c r="I10" s="10" t="s">
        <v>9</v>
      </c>
      <c r="J10" s="20"/>
      <c r="L10" s="106">
        <f t="shared" si="0"/>
        <v>1.1299999999999999</v>
      </c>
      <c r="M10" s="107">
        <f t="shared" si="1"/>
        <v>14.1</v>
      </c>
    </row>
    <row r="11" spans="1:13" s="105" customFormat="1" ht="30" customHeight="1">
      <c r="B11" s="10">
        <v>6</v>
      </c>
      <c r="C11" s="128" t="s">
        <v>193</v>
      </c>
      <c r="D11" s="131">
        <v>43873</v>
      </c>
      <c r="E11" s="140" t="s">
        <v>11</v>
      </c>
      <c r="F11" s="204">
        <v>114</v>
      </c>
      <c r="G11" s="10" t="s">
        <v>9</v>
      </c>
      <c r="H11" s="104">
        <v>25</v>
      </c>
      <c r="I11" s="61" t="s">
        <v>10</v>
      </c>
      <c r="J11" s="128"/>
      <c r="L11" s="106">
        <f t="shared" si="0"/>
        <v>1.1399999999999999</v>
      </c>
      <c r="M11" s="107">
        <f t="shared" si="1"/>
        <v>19.2</v>
      </c>
    </row>
    <row r="12" spans="1:13" s="105" customFormat="1" ht="30" customHeight="1">
      <c r="B12" s="10">
        <v>7</v>
      </c>
      <c r="C12" s="128" t="s">
        <v>185</v>
      </c>
      <c r="D12" s="131">
        <v>43883</v>
      </c>
      <c r="E12" s="128" t="s">
        <v>11</v>
      </c>
      <c r="F12" s="104">
        <v>111</v>
      </c>
      <c r="G12" s="10" t="s">
        <v>9</v>
      </c>
      <c r="H12" s="104">
        <v>17</v>
      </c>
      <c r="I12" s="10" t="s">
        <v>9</v>
      </c>
      <c r="J12" s="20"/>
      <c r="L12" s="106">
        <f t="shared" si="0"/>
        <v>1.1100000000000001</v>
      </c>
      <c r="M12" s="107">
        <f t="shared" si="1"/>
        <v>13.8</v>
      </c>
    </row>
    <row r="13" spans="1:13" s="105" customFormat="1" ht="30" customHeight="1">
      <c r="B13" s="10">
        <v>8</v>
      </c>
      <c r="C13" s="128" t="s">
        <v>191</v>
      </c>
      <c r="D13" s="131">
        <v>43890</v>
      </c>
      <c r="E13" s="140" t="s">
        <v>8</v>
      </c>
      <c r="F13" s="62">
        <v>124</v>
      </c>
      <c r="G13" s="10" t="s">
        <v>9</v>
      </c>
      <c r="H13" s="62">
        <v>32</v>
      </c>
      <c r="I13" s="61" t="s">
        <v>10</v>
      </c>
      <c r="J13" s="128"/>
      <c r="L13" s="106">
        <f t="shared" si="0"/>
        <v>1.24</v>
      </c>
      <c r="M13" s="107">
        <f t="shared" si="1"/>
        <v>20.8</v>
      </c>
    </row>
    <row r="14" spans="1:13" s="105" customFormat="1" ht="30" customHeight="1">
      <c r="B14" s="10">
        <v>9</v>
      </c>
      <c r="C14" s="128" t="s">
        <v>190</v>
      </c>
      <c r="D14" s="131">
        <v>43895</v>
      </c>
      <c r="E14" s="140" t="s">
        <v>8</v>
      </c>
      <c r="F14" s="104">
        <v>109</v>
      </c>
      <c r="G14" s="10" t="s">
        <v>9</v>
      </c>
      <c r="H14" s="104">
        <v>24</v>
      </c>
      <c r="I14" s="61" t="s">
        <v>10</v>
      </c>
      <c r="J14" s="128"/>
      <c r="L14" s="106">
        <f t="shared" si="0"/>
        <v>1.0900000000000001</v>
      </c>
      <c r="M14" s="107">
        <f t="shared" si="1"/>
        <v>20.2</v>
      </c>
    </row>
    <row r="15" spans="1:13" s="105" customFormat="1" ht="30" customHeight="1">
      <c r="B15" s="10">
        <v>10</v>
      </c>
      <c r="C15" s="128" t="s">
        <v>202</v>
      </c>
      <c r="D15" s="132">
        <v>43905</v>
      </c>
      <c r="E15" s="128" t="s">
        <v>11</v>
      </c>
      <c r="F15" s="104">
        <v>105</v>
      </c>
      <c r="G15" s="10" t="s">
        <v>9</v>
      </c>
      <c r="H15" s="104">
        <v>15</v>
      </c>
      <c r="I15" s="10" t="s">
        <v>9</v>
      </c>
      <c r="J15" s="20"/>
      <c r="L15" s="106">
        <f t="shared" si="0"/>
        <v>1.05</v>
      </c>
      <c r="M15" s="107">
        <f t="shared" si="1"/>
        <v>13.6</v>
      </c>
    </row>
    <row r="16" spans="1:13" s="105" customFormat="1" ht="30" customHeight="1">
      <c r="B16" s="10">
        <v>11</v>
      </c>
      <c r="C16" s="128" t="s">
        <v>206</v>
      </c>
      <c r="D16" s="132">
        <v>44260</v>
      </c>
      <c r="E16" s="128" t="s">
        <v>11</v>
      </c>
      <c r="F16" s="62">
        <v>89</v>
      </c>
      <c r="G16" s="61" t="s">
        <v>12</v>
      </c>
      <c r="H16" s="62">
        <v>12</v>
      </c>
      <c r="I16" s="61" t="s">
        <v>13</v>
      </c>
      <c r="J16" s="128"/>
      <c r="L16" s="106"/>
      <c r="M16" s="107"/>
    </row>
    <row r="17" spans="2:14" s="123" customFormat="1" ht="30" customHeight="1">
      <c r="B17" s="10">
        <v>12</v>
      </c>
      <c r="C17" s="139" t="s">
        <v>179</v>
      </c>
      <c r="D17" s="131">
        <v>43931</v>
      </c>
      <c r="E17" s="128" t="s">
        <v>8</v>
      </c>
      <c r="F17" s="104">
        <v>108</v>
      </c>
      <c r="G17" s="10" t="s">
        <v>9</v>
      </c>
      <c r="H17" s="104">
        <v>18</v>
      </c>
      <c r="I17" s="10" t="s">
        <v>9</v>
      </c>
      <c r="J17" s="20"/>
      <c r="L17" s="124">
        <f t="shared" si="0"/>
        <v>1.08</v>
      </c>
      <c r="M17" s="125">
        <f t="shared" si="1"/>
        <v>15.4</v>
      </c>
    </row>
    <row r="18" spans="2:14" s="105" customFormat="1" ht="30" customHeight="1">
      <c r="B18" s="10">
        <v>13</v>
      </c>
      <c r="C18" s="139" t="s">
        <v>197</v>
      </c>
      <c r="D18" s="131">
        <v>43944</v>
      </c>
      <c r="E18" s="128" t="s">
        <v>8</v>
      </c>
      <c r="F18" s="104">
        <v>116</v>
      </c>
      <c r="G18" s="10" t="s">
        <v>9</v>
      </c>
      <c r="H18" s="104">
        <v>17</v>
      </c>
      <c r="I18" s="10" t="s">
        <v>30</v>
      </c>
      <c r="J18" s="128"/>
      <c r="L18" s="106">
        <f t="shared" si="0"/>
        <v>1.1599999999999999</v>
      </c>
      <c r="M18" s="107">
        <f t="shared" si="1"/>
        <v>12.6</v>
      </c>
    </row>
    <row r="19" spans="2:14" s="97" customFormat="1" ht="30" customHeight="1">
      <c r="B19" s="148">
        <v>14</v>
      </c>
      <c r="C19" s="149" t="s">
        <v>203</v>
      </c>
      <c r="D19" s="150">
        <v>43974</v>
      </c>
      <c r="E19" s="149" t="s">
        <v>11</v>
      </c>
      <c r="F19" s="151">
        <v>114</v>
      </c>
      <c r="G19" s="148" t="s">
        <v>9</v>
      </c>
      <c r="H19" s="151">
        <v>16</v>
      </c>
      <c r="I19" s="148" t="s">
        <v>30</v>
      </c>
      <c r="J19" s="128"/>
      <c r="L19" s="205">
        <f t="shared" si="0"/>
        <v>1.1399999999999999</v>
      </c>
      <c r="M19" s="206">
        <f t="shared" si="1"/>
        <v>12.3</v>
      </c>
      <c r="N19" s="97" t="s">
        <v>281</v>
      </c>
    </row>
    <row r="20" spans="2:14" s="105" customFormat="1" ht="30" customHeight="1">
      <c r="B20" s="10">
        <v>15</v>
      </c>
      <c r="C20" s="128" t="s">
        <v>176</v>
      </c>
      <c r="D20" s="131">
        <v>43990</v>
      </c>
      <c r="E20" s="128" t="s">
        <v>8</v>
      </c>
      <c r="F20" s="104">
        <v>115</v>
      </c>
      <c r="G20" s="10" t="s">
        <v>9</v>
      </c>
      <c r="H20" s="104">
        <v>23</v>
      </c>
      <c r="I20" s="10" t="s">
        <v>25</v>
      </c>
      <c r="J20" s="20"/>
      <c r="L20" s="106">
        <f t="shared" si="0"/>
        <v>1.1499999999999999</v>
      </c>
      <c r="M20" s="107">
        <f t="shared" si="1"/>
        <v>17.399999999999999</v>
      </c>
    </row>
    <row r="21" spans="2:14" s="105" customFormat="1" ht="30" customHeight="1">
      <c r="B21" s="10">
        <v>16</v>
      </c>
      <c r="C21" s="128" t="s">
        <v>178</v>
      </c>
      <c r="D21" s="131">
        <v>44002</v>
      </c>
      <c r="E21" s="128" t="s">
        <v>8</v>
      </c>
      <c r="F21" s="104">
        <v>113</v>
      </c>
      <c r="G21" s="10" t="s">
        <v>9</v>
      </c>
      <c r="H21" s="104">
        <v>18</v>
      </c>
      <c r="I21" s="10" t="s">
        <v>9</v>
      </c>
      <c r="J21" s="20"/>
      <c r="L21" s="106">
        <f t="shared" si="0"/>
        <v>1.1299999999999999</v>
      </c>
      <c r="M21" s="107">
        <f t="shared" si="1"/>
        <v>14.1</v>
      </c>
    </row>
    <row r="22" spans="2:14" s="97" customFormat="1" ht="30" customHeight="1">
      <c r="B22" s="148">
        <v>17</v>
      </c>
      <c r="C22" s="149" t="s">
        <v>204</v>
      </c>
      <c r="D22" s="150">
        <v>44032</v>
      </c>
      <c r="E22" s="149" t="s">
        <v>8</v>
      </c>
      <c r="F22" s="151">
        <v>117</v>
      </c>
      <c r="G22" s="148" t="s">
        <v>9</v>
      </c>
      <c r="H22" s="151">
        <v>27</v>
      </c>
      <c r="I22" s="148" t="s">
        <v>10</v>
      </c>
      <c r="J22" s="149"/>
      <c r="L22" s="205">
        <f t="shared" si="0"/>
        <v>1.17</v>
      </c>
      <c r="M22" s="206">
        <f t="shared" si="1"/>
        <v>19.7</v>
      </c>
      <c r="N22" s="97" t="s">
        <v>281</v>
      </c>
    </row>
    <row r="23" spans="2:14" s="105" customFormat="1" ht="30" customHeight="1">
      <c r="B23" s="10">
        <v>18</v>
      </c>
      <c r="C23" s="128" t="s">
        <v>195</v>
      </c>
      <c r="D23" s="131">
        <v>44043</v>
      </c>
      <c r="E23" s="128" t="s">
        <v>11</v>
      </c>
      <c r="F23" s="104">
        <v>111</v>
      </c>
      <c r="G23" s="10" t="s">
        <v>9</v>
      </c>
      <c r="H23" s="104">
        <v>16</v>
      </c>
      <c r="I23" s="10" t="s">
        <v>9</v>
      </c>
      <c r="J23" s="20"/>
      <c r="L23" s="106">
        <f t="shared" si="0"/>
        <v>1.1100000000000001</v>
      </c>
      <c r="M23" s="107">
        <f t="shared" si="1"/>
        <v>13</v>
      </c>
    </row>
    <row r="24" spans="2:14" s="105" customFormat="1" ht="30" customHeight="1">
      <c r="B24" s="10">
        <v>19</v>
      </c>
      <c r="C24" s="128" t="s">
        <v>175</v>
      </c>
      <c r="D24" s="131">
        <v>44052</v>
      </c>
      <c r="E24" s="128" t="s">
        <v>8</v>
      </c>
      <c r="F24" s="104">
        <v>110</v>
      </c>
      <c r="G24" s="10" t="s">
        <v>9</v>
      </c>
      <c r="H24" s="104">
        <v>15</v>
      </c>
      <c r="I24" s="10" t="s">
        <v>30</v>
      </c>
      <c r="J24" s="128"/>
      <c r="L24" s="106">
        <f t="shared" si="0"/>
        <v>1.1000000000000001</v>
      </c>
      <c r="M24" s="107">
        <f t="shared" si="1"/>
        <v>12.4</v>
      </c>
    </row>
    <row r="25" spans="2:14" s="105" customFormat="1" ht="30" customHeight="1">
      <c r="B25" s="10">
        <v>20</v>
      </c>
      <c r="C25" s="128" t="s">
        <v>199</v>
      </c>
      <c r="D25" s="131">
        <v>44067</v>
      </c>
      <c r="E25" s="128" t="s">
        <v>8</v>
      </c>
      <c r="F25" s="104">
        <v>123</v>
      </c>
      <c r="G25" s="10" t="s">
        <v>9</v>
      </c>
      <c r="H25" s="104">
        <v>26</v>
      </c>
      <c r="I25" s="10" t="s">
        <v>25</v>
      </c>
      <c r="J25" s="20"/>
      <c r="L25" s="106">
        <f t="shared" si="0"/>
        <v>1.23</v>
      </c>
      <c r="M25" s="107">
        <f t="shared" si="1"/>
        <v>17.2</v>
      </c>
    </row>
    <row r="26" spans="2:14" s="105" customFormat="1" ht="30" customHeight="1">
      <c r="B26" s="10">
        <v>21</v>
      </c>
      <c r="C26" s="128" t="s">
        <v>205</v>
      </c>
      <c r="D26" s="132">
        <v>44071</v>
      </c>
      <c r="E26" s="128" t="s">
        <v>11</v>
      </c>
      <c r="F26" s="104">
        <v>103</v>
      </c>
      <c r="G26" s="10" t="s">
        <v>9</v>
      </c>
      <c r="H26" s="104">
        <v>13</v>
      </c>
      <c r="I26" s="10" t="s">
        <v>13</v>
      </c>
      <c r="J26" s="128"/>
      <c r="L26" s="106">
        <f t="shared" si="0"/>
        <v>1.03</v>
      </c>
      <c r="M26" s="107">
        <f t="shared" si="1"/>
        <v>12.3</v>
      </c>
    </row>
    <row r="27" spans="2:14" s="105" customFormat="1" ht="30" customHeight="1">
      <c r="B27" s="10">
        <v>22</v>
      </c>
      <c r="C27" s="128" t="s">
        <v>186</v>
      </c>
      <c r="D27" s="131">
        <v>44075</v>
      </c>
      <c r="E27" s="128" t="s">
        <v>11</v>
      </c>
      <c r="F27" s="62">
        <v>109</v>
      </c>
      <c r="G27" s="10" t="s">
        <v>9</v>
      </c>
      <c r="H27" s="62">
        <v>15</v>
      </c>
      <c r="I27" s="61" t="s">
        <v>30</v>
      </c>
      <c r="J27" s="128"/>
      <c r="L27" s="106">
        <f t="shared" si="0"/>
        <v>1.0900000000000001</v>
      </c>
      <c r="M27" s="107">
        <f t="shared" si="1"/>
        <v>12.6</v>
      </c>
    </row>
    <row r="28" spans="2:14" s="105" customFormat="1" ht="30" customHeight="1">
      <c r="B28" s="10">
        <v>23</v>
      </c>
      <c r="C28" s="128" t="s">
        <v>187</v>
      </c>
      <c r="D28" s="131">
        <v>44088</v>
      </c>
      <c r="E28" s="128" t="s">
        <v>11</v>
      </c>
      <c r="F28" s="104">
        <v>115</v>
      </c>
      <c r="G28" s="10" t="s">
        <v>9</v>
      </c>
      <c r="H28" s="104">
        <v>24</v>
      </c>
      <c r="I28" s="10" t="s">
        <v>9</v>
      </c>
      <c r="J28" s="20"/>
      <c r="L28" s="106">
        <f t="shared" si="0"/>
        <v>1.1499999999999999</v>
      </c>
      <c r="M28" s="107">
        <f t="shared" si="1"/>
        <v>18.100000000000001</v>
      </c>
    </row>
    <row r="29" spans="2:14" s="105" customFormat="1" ht="30" customHeight="1">
      <c r="B29" s="10">
        <v>24</v>
      </c>
      <c r="C29" s="128" t="s">
        <v>188</v>
      </c>
      <c r="D29" s="131">
        <v>44088</v>
      </c>
      <c r="E29" s="128" t="s">
        <v>11</v>
      </c>
      <c r="F29" s="104">
        <v>115</v>
      </c>
      <c r="G29" s="10" t="s">
        <v>9</v>
      </c>
      <c r="H29" s="104">
        <v>22</v>
      </c>
      <c r="I29" s="10" t="s">
        <v>9</v>
      </c>
      <c r="J29" s="20"/>
      <c r="L29" s="106">
        <f t="shared" si="0"/>
        <v>1.1499999999999999</v>
      </c>
      <c r="M29" s="107">
        <f t="shared" si="1"/>
        <v>16.600000000000001</v>
      </c>
    </row>
    <row r="30" spans="2:14" s="105" customFormat="1" ht="30" customHeight="1">
      <c r="B30" s="10">
        <v>25</v>
      </c>
      <c r="C30" s="128" t="s">
        <v>177</v>
      </c>
      <c r="D30" s="131">
        <v>44097</v>
      </c>
      <c r="E30" s="128" t="s">
        <v>8</v>
      </c>
      <c r="F30" s="104">
        <v>115</v>
      </c>
      <c r="G30" s="10" t="s">
        <v>9</v>
      </c>
      <c r="H30" s="104">
        <v>25</v>
      </c>
      <c r="I30" s="10" t="s">
        <v>25</v>
      </c>
      <c r="J30" s="20"/>
      <c r="L30" s="106">
        <f t="shared" si="0"/>
        <v>1.1499999999999999</v>
      </c>
      <c r="M30" s="107">
        <f t="shared" si="1"/>
        <v>18.899999999999999</v>
      </c>
    </row>
    <row r="31" spans="2:14" s="105" customFormat="1" ht="30" customHeight="1">
      <c r="B31" s="10">
        <v>26</v>
      </c>
      <c r="C31" s="139" t="s">
        <v>182</v>
      </c>
      <c r="D31" s="131">
        <v>44103</v>
      </c>
      <c r="E31" s="128" t="s">
        <v>11</v>
      </c>
      <c r="F31" s="104">
        <v>113</v>
      </c>
      <c r="G31" s="10" t="s">
        <v>9</v>
      </c>
      <c r="H31" s="104">
        <v>26</v>
      </c>
      <c r="I31" s="10" t="s">
        <v>25</v>
      </c>
      <c r="J31" s="20"/>
      <c r="L31" s="106">
        <f t="shared" si="0"/>
        <v>1.1299999999999999</v>
      </c>
      <c r="M31" s="107">
        <f t="shared" si="1"/>
        <v>20.399999999999999</v>
      </c>
    </row>
    <row r="32" spans="2:14" s="105" customFormat="1" ht="30" customHeight="1">
      <c r="B32" s="10">
        <v>27</v>
      </c>
      <c r="C32" s="128" t="s">
        <v>183</v>
      </c>
      <c r="D32" s="131">
        <v>44112</v>
      </c>
      <c r="E32" s="128" t="s">
        <v>184</v>
      </c>
      <c r="F32" s="104">
        <v>109</v>
      </c>
      <c r="G32" s="10" t="s">
        <v>9</v>
      </c>
      <c r="H32" s="104">
        <v>17</v>
      </c>
      <c r="I32" s="10" t="s">
        <v>9</v>
      </c>
      <c r="J32" s="20"/>
      <c r="L32" s="106">
        <f t="shared" si="0"/>
        <v>1.0900000000000001</v>
      </c>
      <c r="M32" s="107">
        <f t="shared" si="1"/>
        <v>14.3</v>
      </c>
      <c r="N32" s="97"/>
    </row>
    <row r="33" spans="2:13" s="105" customFormat="1" ht="30" customHeight="1">
      <c r="B33" s="10">
        <v>28</v>
      </c>
      <c r="C33" s="129" t="s">
        <v>194</v>
      </c>
      <c r="D33" s="203">
        <v>44113</v>
      </c>
      <c r="E33" s="154" t="s">
        <v>11</v>
      </c>
      <c r="F33" s="213">
        <v>113</v>
      </c>
      <c r="G33" s="213" t="s">
        <v>9</v>
      </c>
      <c r="H33" s="213">
        <v>17</v>
      </c>
      <c r="I33" s="213" t="s">
        <v>9</v>
      </c>
      <c r="J33" s="20"/>
      <c r="L33" s="106">
        <f t="shared" si="0"/>
        <v>1.1299999999999999</v>
      </c>
      <c r="M33" s="107">
        <f t="shared" si="1"/>
        <v>13.3</v>
      </c>
    </row>
    <row r="34" spans="2:13" s="105" customFormat="1" ht="30" customHeight="1">
      <c r="B34" s="10">
        <v>29</v>
      </c>
      <c r="C34" s="128" t="s">
        <v>180</v>
      </c>
      <c r="D34" s="131">
        <v>44128</v>
      </c>
      <c r="E34" s="128" t="s">
        <v>8</v>
      </c>
      <c r="F34" s="10">
        <v>106</v>
      </c>
      <c r="G34" s="10" t="s">
        <v>9</v>
      </c>
      <c r="H34" s="104">
        <v>15</v>
      </c>
      <c r="I34" s="10" t="s">
        <v>9</v>
      </c>
      <c r="J34" s="20"/>
      <c r="L34" s="106">
        <f t="shared" si="0"/>
        <v>1.06</v>
      </c>
      <c r="M34" s="107">
        <f t="shared" si="1"/>
        <v>13.3</v>
      </c>
    </row>
    <row r="35" spans="2:13" s="105" customFormat="1" ht="30" customHeight="1">
      <c r="B35" s="10">
        <v>30</v>
      </c>
      <c r="C35" s="139" t="s">
        <v>198</v>
      </c>
      <c r="D35" s="131">
        <v>44156</v>
      </c>
      <c r="E35" s="128" t="s">
        <v>8</v>
      </c>
      <c r="F35" s="104">
        <v>104</v>
      </c>
      <c r="G35" s="10" t="s">
        <v>9</v>
      </c>
      <c r="H35" s="104">
        <v>14</v>
      </c>
      <c r="I35" s="10" t="s">
        <v>30</v>
      </c>
      <c r="J35" s="128"/>
      <c r="L35" s="106">
        <f t="shared" si="0"/>
        <v>1.04</v>
      </c>
      <c r="M35" s="107">
        <f t="shared" si="1"/>
        <v>12.9</v>
      </c>
    </row>
    <row r="36" spans="2:13" s="32" customFormat="1" ht="30" customHeight="1">
      <c r="B36" s="10">
        <v>31</v>
      </c>
      <c r="C36" s="128" t="s">
        <v>192</v>
      </c>
      <c r="D36" s="131">
        <v>44167</v>
      </c>
      <c r="E36" s="140" t="s">
        <v>11</v>
      </c>
      <c r="F36" s="104">
        <v>111</v>
      </c>
      <c r="G36" s="10" t="s">
        <v>9</v>
      </c>
      <c r="H36" s="104">
        <v>17</v>
      </c>
      <c r="I36" s="10" t="s">
        <v>9</v>
      </c>
      <c r="J36" s="20"/>
      <c r="L36" s="106">
        <f t="shared" si="0"/>
        <v>1.1100000000000001</v>
      </c>
      <c r="M36" s="107">
        <f t="shared" si="1"/>
        <v>13.8</v>
      </c>
    </row>
    <row r="37" spans="2:13" ht="18.75">
      <c r="B37" s="7" t="s">
        <v>280</v>
      </c>
      <c r="C37" s="7"/>
      <c r="D37" s="94"/>
      <c r="E37" s="7"/>
      <c r="F37" s="7"/>
      <c r="G37" s="7"/>
      <c r="H37" s="7"/>
      <c r="I37" s="6"/>
      <c r="J37" s="6"/>
      <c r="L37" s="4"/>
    </row>
    <row r="38" spans="2:13" ht="18.75">
      <c r="B38" s="244" t="s">
        <v>14</v>
      </c>
      <c r="C38" s="244"/>
      <c r="D38" s="244"/>
      <c r="E38" s="244"/>
      <c r="F38" s="244"/>
      <c r="G38" s="244"/>
      <c r="H38" s="244"/>
      <c r="I38" s="7"/>
      <c r="J38" s="7"/>
      <c r="K38" s="8"/>
      <c r="M38" s="122"/>
    </row>
    <row r="39" spans="2:13" ht="18.75">
      <c r="B39" s="74"/>
      <c r="C39" s="245" t="s">
        <v>15</v>
      </c>
      <c r="D39" s="95"/>
      <c r="E39" s="11" t="s">
        <v>8</v>
      </c>
      <c r="F39" s="11" t="s">
        <v>11</v>
      </c>
      <c r="G39" s="11" t="s">
        <v>16</v>
      </c>
      <c r="H39" s="11" t="s">
        <v>17</v>
      </c>
      <c r="I39" s="68"/>
      <c r="J39" s="68" t="s">
        <v>18</v>
      </c>
      <c r="K39" s="8"/>
    </row>
    <row r="40" spans="2:13" ht="31.5">
      <c r="B40" s="13"/>
      <c r="C40" s="246"/>
      <c r="D40" s="95" t="s">
        <v>9</v>
      </c>
      <c r="E40" s="10">
        <f>COUNTIFS($G$6:$G$36,"BT",$E$6:$E$36,"Nam")</f>
        <v>16</v>
      </c>
      <c r="F40" s="10">
        <f>COUNTIFS($G$6:$G$36,"BT",$E$6:$E$36,"Nữ")</f>
        <v>13</v>
      </c>
      <c r="G40" s="10">
        <f>SUM(E40:F40)</f>
        <v>29</v>
      </c>
      <c r="H40" s="10">
        <f>ROUND((G40/31*100),1)</f>
        <v>93.5</v>
      </c>
      <c r="I40" s="14"/>
      <c r="J40" s="15" t="s">
        <v>9</v>
      </c>
      <c r="K40" s="16" t="s">
        <v>19</v>
      </c>
    </row>
    <row r="41" spans="2:13" ht="47.25">
      <c r="B41" s="13"/>
      <c r="C41" s="246"/>
      <c r="D41" s="95" t="s">
        <v>20</v>
      </c>
      <c r="E41" s="10">
        <f>COUNTIFS($G$6:$G$36,"TC.N",$E$6:$E$36,"Nam")</f>
        <v>0</v>
      </c>
      <c r="F41" s="10">
        <f>COUNTIFS($G$6:$G$36,"TC.N",$E$6:$E$36,"Nữ")</f>
        <v>0</v>
      </c>
      <c r="G41" s="10">
        <f>SUM(E41:F41)</f>
        <v>0</v>
      </c>
      <c r="H41" s="10">
        <f>ROUND((G41/34*100),1)</f>
        <v>0</v>
      </c>
      <c r="I41" s="14"/>
      <c r="J41" s="15" t="s">
        <v>20</v>
      </c>
      <c r="K41" s="16" t="s">
        <v>21</v>
      </c>
    </row>
    <row r="42" spans="2:13" ht="18.75">
      <c r="B42" s="13"/>
      <c r="C42" s="247"/>
      <c r="D42" s="95" t="s">
        <v>12</v>
      </c>
      <c r="E42" s="10">
        <f>COUNTIFS($G$6:$G$36,"TC",$E$6:$E$36,"Nam")</f>
        <v>1</v>
      </c>
      <c r="F42" s="10">
        <f>COUNTIFS($G$6:$G$36,"TC",$E$6:$E$36,"Nữ")</f>
        <v>1</v>
      </c>
      <c r="G42" s="10">
        <f>SUM(E42:F42)</f>
        <v>2</v>
      </c>
      <c r="H42" s="10">
        <f>ROUND((G42/31*100),1)</f>
        <v>6.5</v>
      </c>
      <c r="I42" s="14"/>
      <c r="J42" s="15" t="s">
        <v>12</v>
      </c>
      <c r="K42" s="16" t="s">
        <v>22</v>
      </c>
    </row>
    <row r="43" spans="2:13" ht="18.75">
      <c r="B43" s="13"/>
      <c r="C43" s="17" t="s">
        <v>16</v>
      </c>
      <c r="D43" s="95"/>
      <c r="E43" s="18">
        <f>SUM(E40:E42)</f>
        <v>17</v>
      </c>
      <c r="F43" s="18">
        <f>SUM(F40:F42)</f>
        <v>14</v>
      </c>
      <c r="G43" s="18">
        <f>SUM(G40:G42)</f>
        <v>31</v>
      </c>
      <c r="H43" s="10">
        <f>SUM(H40:H42)</f>
        <v>100</v>
      </c>
      <c r="I43" s="19"/>
      <c r="J43" s="20" t="s">
        <v>10</v>
      </c>
      <c r="K43" s="16" t="s">
        <v>23</v>
      </c>
    </row>
    <row r="44" spans="2:13" ht="18.75">
      <c r="B44" s="13"/>
      <c r="C44" s="248" t="s">
        <v>24</v>
      </c>
      <c r="D44" s="95" t="s">
        <v>9</v>
      </c>
      <c r="E44" s="18">
        <f>COUNTIFS($I$6:$I$36,"BT",$E$6:$E$36,"Nam")</f>
        <v>7</v>
      </c>
      <c r="F44" s="18">
        <f>COUNTIFS($I$6:$I$36,"BT",$E$6:$E$36,"Nữ")</f>
        <v>8</v>
      </c>
      <c r="G44" s="18">
        <f t="shared" ref="G44:G50" si="2">SUM(E44:F44)</f>
        <v>15</v>
      </c>
      <c r="H44" s="18">
        <f>ROUND((G44/31*100),1)</f>
        <v>48.4</v>
      </c>
      <c r="I44" s="19"/>
      <c r="J44" s="20" t="s">
        <v>25</v>
      </c>
      <c r="K44" s="16" t="s">
        <v>26</v>
      </c>
    </row>
    <row r="45" spans="2:13" ht="47.25">
      <c r="B45" s="13"/>
      <c r="C45" s="249"/>
      <c r="D45" s="95" t="s">
        <v>10</v>
      </c>
      <c r="E45" s="18">
        <f>COUNTIFS($I$6:$I$36,"BP",$E$6:$E$36,"Nam")</f>
        <v>3</v>
      </c>
      <c r="F45" s="18">
        <f>COUNTIFS($I$6:$I$36,"BP",$E$6:$E$36,"Nữ")</f>
        <v>1</v>
      </c>
      <c r="G45" s="18">
        <f t="shared" si="2"/>
        <v>4</v>
      </c>
      <c r="H45" s="18">
        <f>ROUND((G45/31*100),1)</f>
        <v>12.9</v>
      </c>
      <c r="I45" s="19"/>
      <c r="J45" s="21" t="s">
        <v>27</v>
      </c>
      <c r="K45" s="16" t="s">
        <v>28</v>
      </c>
    </row>
    <row r="46" spans="2:13" ht="18.75">
      <c r="B46" s="13"/>
      <c r="C46" s="249"/>
      <c r="D46" s="95" t="s">
        <v>25</v>
      </c>
      <c r="E46" s="18">
        <f>COUNTIFS($I$6:$I$36,"Th.C",$E$6:$E$36,"Nam")</f>
        <v>3</v>
      </c>
      <c r="F46" s="18">
        <f>COUNTIFS($I$6:$I$36,"Th.C",$E$6:$E$36,"Nữ")</f>
        <v>1</v>
      </c>
      <c r="G46" s="18">
        <f t="shared" si="2"/>
        <v>4</v>
      </c>
      <c r="H46" s="18">
        <f>ROUND((G46/31*100),1)</f>
        <v>12.9</v>
      </c>
      <c r="I46" s="19"/>
      <c r="J46" s="22" t="s">
        <v>13</v>
      </c>
      <c r="K46" s="15" t="s">
        <v>29</v>
      </c>
    </row>
    <row r="47" spans="2:13" ht="18.75">
      <c r="B47" s="13"/>
      <c r="C47" s="249"/>
      <c r="D47" s="95" t="s">
        <v>27</v>
      </c>
      <c r="E47" s="18">
        <f>COUNTIFS($I$6:$I$36,"NC.N",$E$6:$E$36,"Nam")</f>
        <v>0</v>
      </c>
      <c r="F47" s="18">
        <f>COUNTIFS($I$6:$I$36,"NC.N",$E$6:$E$36,"Nữ")</f>
        <v>0</v>
      </c>
      <c r="G47" s="18">
        <f t="shared" si="2"/>
        <v>0</v>
      </c>
      <c r="H47" s="18">
        <f>ROUND((G47/34*100),1)</f>
        <v>0</v>
      </c>
      <c r="I47" s="19"/>
      <c r="J47" s="22" t="s">
        <v>30</v>
      </c>
      <c r="K47" s="23" t="s">
        <v>31</v>
      </c>
    </row>
    <row r="48" spans="2:13" ht="47.25">
      <c r="B48" s="13"/>
      <c r="C48" s="249"/>
      <c r="D48" s="95" t="s">
        <v>13</v>
      </c>
      <c r="E48" s="18">
        <f>COUNTIFS($I$6:$I$36,"NC",$E$6:$E$36,"Nam")</f>
        <v>1</v>
      </c>
      <c r="F48" s="18">
        <f>COUNTIFS($I$6:$I$36,"NC",$E$6:$E$36,"Nữ")</f>
        <v>2</v>
      </c>
      <c r="G48" s="18">
        <f t="shared" si="2"/>
        <v>3</v>
      </c>
      <c r="H48" s="18">
        <f>ROUND((G48/31*100),1)</f>
        <v>9.6999999999999993</v>
      </c>
      <c r="I48" s="19"/>
      <c r="J48" s="24" t="s">
        <v>32</v>
      </c>
      <c r="K48" s="16" t="s">
        <v>33</v>
      </c>
    </row>
    <row r="49" spans="2:11" ht="18.75">
      <c r="B49" s="13"/>
      <c r="C49" s="249"/>
      <c r="D49" s="95" t="s">
        <v>30</v>
      </c>
      <c r="E49" s="18">
        <f>COUNTIFS($I$6:$I$36,"GC",$E$6:$E$36,"Nam")</f>
        <v>3</v>
      </c>
      <c r="F49" s="18">
        <f>COUNTIFS($I$6:$I$36,"GC",$E$6:$E$36,"Nữ")</f>
        <v>2</v>
      </c>
      <c r="G49" s="18">
        <f t="shared" si="2"/>
        <v>5</v>
      </c>
      <c r="H49" s="18">
        <f>ROUND((G49/31*100),1)</f>
        <v>16.100000000000001</v>
      </c>
      <c r="I49" s="19"/>
      <c r="J49" s="25"/>
    </row>
    <row r="50" spans="2:11" ht="18.75">
      <c r="B50" s="26"/>
      <c r="C50" s="250"/>
      <c r="D50" s="95" t="s">
        <v>32</v>
      </c>
      <c r="E50" s="18">
        <f>COUNTIFS($I$6:$I$36,"GC.N",$E$6:$E$36,"Nam")</f>
        <v>0</v>
      </c>
      <c r="F50" s="18">
        <f>COUNTIFS($I$6:$I$36,"GC.N",$E$6:$E$36,"Nữ")</f>
        <v>0</v>
      </c>
      <c r="G50" s="18">
        <f t="shared" si="2"/>
        <v>0</v>
      </c>
      <c r="H50" s="18">
        <f>ROUND((G50/34*100),1)</f>
        <v>0</v>
      </c>
      <c r="I50" s="19"/>
      <c r="J50" s="25"/>
    </row>
    <row r="51" spans="2:11" ht="18.75">
      <c r="B51" s="26"/>
      <c r="C51" s="17" t="s">
        <v>16</v>
      </c>
      <c r="D51" s="95"/>
      <c r="E51" s="28">
        <f>SUM(E44:E50)</f>
        <v>17</v>
      </c>
      <c r="F51" s="28">
        <f>SUM(F44:F50)</f>
        <v>14</v>
      </c>
      <c r="G51" s="28">
        <f>SUM(G44:G50)</f>
        <v>31</v>
      </c>
      <c r="H51" s="28">
        <f>SUM(H44:H50)</f>
        <v>100</v>
      </c>
      <c r="I51" s="29"/>
      <c r="J51" s="73"/>
      <c r="K51" s="26"/>
    </row>
    <row r="52" spans="2:11" ht="18.75">
      <c r="B52" s="26"/>
      <c r="C52" s="26"/>
      <c r="G52" s="57"/>
      <c r="H52" s="58"/>
      <c r="I52" s="72" t="s">
        <v>291</v>
      </c>
      <c r="J52" s="72"/>
      <c r="K52" s="72"/>
    </row>
    <row r="53" spans="2:11" ht="15.75">
      <c r="B53" s="32"/>
      <c r="C53" s="32"/>
      <c r="G53" s="31"/>
      <c r="H53" s="33"/>
      <c r="I53" s="75" t="s">
        <v>34</v>
      </c>
      <c r="J53" s="75"/>
      <c r="K53" s="75"/>
    </row>
    <row r="54" spans="2:11" ht="15.75">
      <c r="B54" s="32"/>
      <c r="C54" s="32"/>
      <c r="D54" s="96"/>
      <c r="E54" s="33"/>
      <c r="F54" s="32"/>
      <c r="G54" s="33"/>
      <c r="H54" s="32" t="s">
        <v>51</v>
      </c>
      <c r="I54" s="32"/>
      <c r="J54" s="32"/>
      <c r="K54" s="5"/>
    </row>
    <row r="55" spans="2:11" ht="15.75">
      <c r="B55" s="32"/>
      <c r="C55" s="32"/>
      <c r="D55" s="96"/>
      <c r="E55" s="33"/>
      <c r="F55" s="32"/>
      <c r="G55" s="33"/>
      <c r="H55" s="32" t="s">
        <v>49</v>
      </c>
      <c r="I55" s="32"/>
      <c r="J55" s="32"/>
      <c r="K55" s="75"/>
    </row>
  </sheetData>
  <sortState ref="C6:J37">
    <sortCondition ref="D6:D37"/>
  </sortState>
  <mergeCells count="14">
    <mergeCell ref="J3:J5"/>
    <mergeCell ref="B38:H38"/>
    <mergeCell ref="C39:C42"/>
    <mergeCell ref="C44:C50"/>
    <mergeCell ref="B1:K1"/>
    <mergeCell ref="B2:K2"/>
    <mergeCell ref="B3:B5"/>
    <mergeCell ref="C3:C5"/>
    <mergeCell ref="D3:D5"/>
    <mergeCell ref="E3:E5"/>
    <mergeCell ref="F3:F5"/>
    <mergeCell ref="G3:G5"/>
    <mergeCell ref="H3:H5"/>
    <mergeCell ref="I3:I5"/>
  </mergeCells>
  <dataValidations count="1">
    <dataValidation allowBlank="1" showInputMessage="1" showErrorMessage="1" promptTitle="Năm sinh - Cột bắt buộc nhập" prompt="* Có 3 cách nhập cho cột này:&#10;- Chỉ nhập năm học: 2010 hoặc&#10;- Nhập tháng, năm: 4.1998 hoặc&#10;- Nhập đầy đủ: 04.10.2010&#10;* Nếu ngày hoặc tháng để trống thì chương trình sẽ hiểu là ngày 01, hoặc tháng 01" sqref="D34:D35"/>
  </dataValidations>
  <pageMargins left="0.39370078740157483" right="0.23622047244094491" top="0.74803149606299213" bottom="0.70866141732283472" header="0.43307086614173229" footer="0.3543307086614173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M55"/>
  <sheetViews>
    <sheetView topLeftCell="A40" workbookViewId="0">
      <selection activeCell="J6" sqref="J6:J35"/>
    </sheetView>
  </sheetViews>
  <sheetFormatPr defaultRowHeight="15"/>
  <cols>
    <col min="1" max="1" width="2.7109375" customWidth="1"/>
    <col min="2" max="2" width="5.5703125" customWidth="1"/>
    <col min="3" max="3" width="32.28515625" customWidth="1"/>
    <col min="4" max="4" width="15" style="156" customWidth="1"/>
    <col min="5" max="5" width="7.42578125" customWidth="1"/>
    <col min="6" max="6" width="8" customWidth="1"/>
    <col min="7" max="7" width="7.28515625" customWidth="1"/>
    <col min="8" max="9" width="7.5703125" customWidth="1"/>
    <col min="10" max="10" width="10.7109375" bestFit="1" customWidth="1"/>
  </cols>
  <sheetData>
    <row r="1" spans="2:13" ht="20.25">
      <c r="B1" s="257" t="s">
        <v>42</v>
      </c>
      <c r="C1" s="257"/>
      <c r="D1" s="257"/>
      <c r="E1" s="257"/>
      <c r="F1" s="257"/>
      <c r="G1" s="257"/>
      <c r="H1" s="257"/>
      <c r="I1" s="257"/>
      <c r="J1" s="257"/>
      <c r="K1" s="257"/>
    </row>
    <row r="2" spans="2:13" ht="18.75">
      <c r="B2" s="244" t="s">
        <v>43</v>
      </c>
      <c r="C2" s="244"/>
      <c r="D2" s="244"/>
      <c r="E2" s="244"/>
      <c r="F2" s="244"/>
      <c r="G2" s="244"/>
      <c r="H2" s="244"/>
      <c r="I2" s="244"/>
      <c r="J2" s="244"/>
      <c r="K2" s="244"/>
    </row>
    <row r="3" spans="2:13" ht="20.25" customHeight="1">
      <c r="B3" s="259" t="s">
        <v>0</v>
      </c>
      <c r="C3" s="259" t="s">
        <v>1</v>
      </c>
      <c r="D3" s="273" t="s">
        <v>2</v>
      </c>
      <c r="E3" s="251" t="s">
        <v>3</v>
      </c>
      <c r="F3" s="254" t="s">
        <v>4</v>
      </c>
      <c r="G3" s="251" t="s">
        <v>5</v>
      </c>
      <c r="H3" s="254" t="s">
        <v>6</v>
      </c>
      <c r="I3" s="251" t="s">
        <v>5</v>
      </c>
      <c r="J3" s="269" t="s">
        <v>7</v>
      </c>
      <c r="K3" s="1"/>
      <c r="L3" s="45"/>
      <c r="M3" s="45"/>
    </row>
    <row r="4" spans="2:13" ht="18.75">
      <c r="B4" s="260"/>
      <c r="C4" s="260"/>
      <c r="D4" s="274"/>
      <c r="E4" s="260"/>
      <c r="F4" s="267"/>
      <c r="G4" s="260"/>
      <c r="H4" s="267"/>
      <c r="I4" s="260"/>
      <c r="J4" s="270"/>
      <c r="K4" s="2"/>
      <c r="L4" s="45"/>
      <c r="M4" s="45"/>
    </row>
    <row r="5" spans="2:13" ht="18">
      <c r="B5" s="261"/>
      <c r="C5" s="261"/>
      <c r="D5" s="275"/>
      <c r="E5" s="261"/>
      <c r="F5" s="268"/>
      <c r="G5" s="261"/>
      <c r="H5" s="268"/>
      <c r="I5" s="261"/>
      <c r="J5" s="270"/>
      <c r="K5" s="3"/>
      <c r="L5" s="46"/>
      <c r="M5" s="45"/>
    </row>
    <row r="6" spans="2:13" s="81" customFormat="1" ht="30" customHeight="1">
      <c r="B6" s="61">
        <v>1</v>
      </c>
      <c r="C6" s="139" t="s">
        <v>213</v>
      </c>
      <c r="D6" s="131">
        <v>43838</v>
      </c>
      <c r="E6" s="128" t="s">
        <v>11</v>
      </c>
      <c r="F6" s="62">
        <v>123</v>
      </c>
      <c r="G6" s="61" t="s">
        <v>9</v>
      </c>
      <c r="H6" s="62">
        <v>31</v>
      </c>
      <c r="I6" s="61" t="s">
        <v>10</v>
      </c>
      <c r="J6" s="183"/>
      <c r="K6" s="99"/>
      <c r="L6" s="98">
        <f t="shared" ref="L6:L35" si="0">CONVERT(F6,"cm","m")</f>
        <v>1.23</v>
      </c>
      <c r="M6" s="45">
        <f t="shared" ref="M6:M31" si="1">ROUND(H6/(L6*L6),1)</f>
        <v>20.5</v>
      </c>
    </row>
    <row r="7" spans="2:13" s="81" customFormat="1" ht="30" customHeight="1">
      <c r="B7" s="61">
        <v>2</v>
      </c>
      <c r="C7" s="128" t="s">
        <v>211</v>
      </c>
      <c r="D7" s="131">
        <v>43847</v>
      </c>
      <c r="E7" s="128" t="s">
        <v>8</v>
      </c>
      <c r="F7" s="62">
        <v>118</v>
      </c>
      <c r="G7" s="61" t="s">
        <v>9</v>
      </c>
      <c r="H7" s="62">
        <v>25</v>
      </c>
      <c r="I7" s="61" t="s">
        <v>25</v>
      </c>
      <c r="J7" s="183"/>
      <c r="K7" s="99"/>
      <c r="L7" s="98">
        <f t="shared" si="0"/>
        <v>1.18</v>
      </c>
      <c r="M7" s="45">
        <f t="shared" si="1"/>
        <v>18</v>
      </c>
    </row>
    <row r="8" spans="2:13" s="81" customFormat="1" ht="30" customHeight="1">
      <c r="B8" s="61">
        <v>3</v>
      </c>
      <c r="C8" s="128" t="s">
        <v>212</v>
      </c>
      <c r="D8" s="131">
        <v>43851</v>
      </c>
      <c r="E8" s="128" t="s">
        <v>8</v>
      </c>
      <c r="F8" s="62">
        <v>118</v>
      </c>
      <c r="G8" s="61" t="s">
        <v>9</v>
      </c>
      <c r="H8" s="62">
        <v>36</v>
      </c>
      <c r="I8" s="61" t="s">
        <v>10</v>
      </c>
      <c r="J8" s="183"/>
      <c r="K8" s="99"/>
      <c r="L8" s="98">
        <f>CONVERT(F8,"cm","m")</f>
        <v>1.18</v>
      </c>
      <c r="M8" s="45">
        <f t="shared" ref="M8:M14" si="2">ROUND(H8/(L8*L8),1)</f>
        <v>25.9</v>
      </c>
    </row>
    <row r="9" spans="2:13" s="81" customFormat="1" ht="30" customHeight="1">
      <c r="B9" s="61">
        <v>4</v>
      </c>
      <c r="C9" s="128" t="s">
        <v>218</v>
      </c>
      <c r="D9" s="131">
        <v>43851</v>
      </c>
      <c r="E9" s="128" t="s">
        <v>11</v>
      </c>
      <c r="F9" s="62">
        <v>119</v>
      </c>
      <c r="G9" s="61" t="s">
        <v>9</v>
      </c>
      <c r="H9" s="62">
        <v>19</v>
      </c>
      <c r="I9" s="61" t="s">
        <v>9</v>
      </c>
      <c r="J9" s="183"/>
      <c r="K9" s="99"/>
      <c r="L9" s="98">
        <f>CONVERT(F9,"cm","m")</f>
        <v>1.19</v>
      </c>
      <c r="M9" s="45">
        <f t="shared" si="2"/>
        <v>13.4</v>
      </c>
    </row>
    <row r="10" spans="2:13" s="81" customFormat="1" ht="30" customHeight="1">
      <c r="B10" s="61">
        <v>5</v>
      </c>
      <c r="C10" s="128" t="s">
        <v>208</v>
      </c>
      <c r="D10" s="131">
        <v>43862</v>
      </c>
      <c r="E10" s="128" t="s">
        <v>8</v>
      </c>
      <c r="F10" s="62">
        <v>112</v>
      </c>
      <c r="G10" s="61" t="s">
        <v>9</v>
      </c>
      <c r="H10" s="62">
        <v>23</v>
      </c>
      <c r="I10" s="61" t="s">
        <v>25</v>
      </c>
      <c r="J10" s="183"/>
      <c r="K10" s="99"/>
      <c r="L10" s="98">
        <f>CONVERT(F10,"cm","m")</f>
        <v>1.1200000000000001</v>
      </c>
      <c r="M10" s="45">
        <f t="shared" si="2"/>
        <v>18.3</v>
      </c>
    </row>
    <row r="11" spans="2:13" s="81" customFormat="1" ht="30" customHeight="1">
      <c r="B11" s="61">
        <v>6</v>
      </c>
      <c r="C11" s="128" t="s">
        <v>220</v>
      </c>
      <c r="D11" s="131">
        <v>43871</v>
      </c>
      <c r="E11" s="140" t="s">
        <v>8</v>
      </c>
      <c r="F11" s="62">
        <v>113</v>
      </c>
      <c r="G11" s="61" t="s">
        <v>9</v>
      </c>
      <c r="H11" s="62">
        <v>16</v>
      </c>
      <c r="I11" s="61" t="s">
        <v>30</v>
      </c>
      <c r="J11" s="128"/>
      <c r="K11" s="99"/>
      <c r="L11" s="98">
        <f>CONVERT(F11,"cm","m")</f>
        <v>1.1299999999999999</v>
      </c>
      <c r="M11" s="45">
        <f t="shared" si="2"/>
        <v>12.5</v>
      </c>
    </row>
    <row r="12" spans="2:13" s="81" customFormat="1" ht="30" customHeight="1">
      <c r="B12" s="61">
        <v>7</v>
      </c>
      <c r="C12" s="128" t="s">
        <v>216</v>
      </c>
      <c r="D12" s="131">
        <v>43880</v>
      </c>
      <c r="E12" s="128" t="s">
        <v>11</v>
      </c>
      <c r="F12" s="62">
        <v>109</v>
      </c>
      <c r="G12" s="61" t="s">
        <v>9</v>
      </c>
      <c r="H12" s="62">
        <v>24</v>
      </c>
      <c r="I12" s="61" t="s">
        <v>10</v>
      </c>
      <c r="J12" s="183"/>
      <c r="K12" s="99"/>
      <c r="L12" s="98">
        <f t="shared" si="0"/>
        <v>1.0900000000000001</v>
      </c>
      <c r="M12" s="45">
        <f t="shared" si="2"/>
        <v>20.2</v>
      </c>
    </row>
    <row r="13" spans="2:13" s="81" customFormat="1" ht="30" customHeight="1">
      <c r="B13" s="61">
        <v>8</v>
      </c>
      <c r="C13" s="128" t="s">
        <v>230</v>
      </c>
      <c r="D13" s="131">
        <v>43898</v>
      </c>
      <c r="E13" s="128" t="s">
        <v>8</v>
      </c>
      <c r="F13" s="62">
        <v>123</v>
      </c>
      <c r="G13" s="61" t="s">
        <v>9</v>
      </c>
      <c r="H13" s="62">
        <v>29</v>
      </c>
      <c r="I13" s="61" t="s">
        <v>10</v>
      </c>
      <c r="J13" s="183"/>
      <c r="K13" s="99"/>
      <c r="L13" s="98">
        <f t="shared" si="0"/>
        <v>1.23</v>
      </c>
      <c r="M13" s="45">
        <f t="shared" si="2"/>
        <v>19.2</v>
      </c>
    </row>
    <row r="14" spans="2:13" s="81" customFormat="1" ht="30" customHeight="1">
      <c r="B14" s="61">
        <v>9</v>
      </c>
      <c r="C14" s="128" t="s">
        <v>231</v>
      </c>
      <c r="D14" s="131">
        <v>43914</v>
      </c>
      <c r="E14" s="128" t="s">
        <v>8</v>
      </c>
      <c r="F14" s="61">
        <v>110</v>
      </c>
      <c r="G14" s="61" t="s">
        <v>9</v>
      </c>
      <c r="H14" s="61">
        <v>15</v>
      </c>
      <c r="I14" s="61" t="s">
        <v>13</v>
      </c>
      <c r="J14" s="183"/>
      <c r="K14" s="99"/>
      <c r="L14" s="98">
        <f t="shared" si="0"/>
        <v>1.1000000000000001</v>
      </c>
      <c r="M14" s="45">
        <f t="shared" si="2"/>
        <v>12.4</v>
      </c>
    </row>
    <row r="15" spans="2:13" s="81" customFormat="1" ht="30" customHeight="1">
      <c r="B15" s="61">
        <v>10</v>
      </c>
      <c r="C15" s="128" t="s">
        <v>226</v>
      </c>
      <c r="D15" s="131">
        <v>43920</v>
      </c>
      <c r="E15" s="140" t="s">
        <v>11</v>
      </c>
      <c r="F15" s="62">
        <v>112</v>
      </c>
      <c r="G15" s="61" t="s">
        <v>9</v>
      </c>
      <c r="H15" s="62">
        <v>16</v>
      </c>
      <c r="I15" s="61" t="s">
        <v>30</v>
      </c>
      <c r="J15" s="128"/>
      <c r="K15" s="99"/>
      <c r="L15" s="98">
        <f t="shared" si="0"/>
        <v>1.1200000000000001</v>
      </c>
      <c r="M15" s="45">
        <f t="shared" si="1"/>
        <v>12.8</v>
      </c>
    </row>
    <row r="16" spans="2:13" s="81" customFormat="1" ht="30" customHeight="1">
      <c r="B16" s="61">
        <v>11</v>
      </c>
      <c r="C16" s="128" t="s">
        <v>229</v>
      </c>
      <c r="D16" s="131">
        <v>43927</v>
      </c>
      <c r="E16" s="130" t="s">
        <v>11</v>
      </c>
      <c r="F16" s="62">
        <v>110</v>
      </c>
      <c r="G16" s="61" t="s">
        <v>9</v>
      </c>
      <c r="H16" s="62">
        <v>15</v>
      </c>
      <c r="I16" s="61" t="s">
        <v>30</v>
      </c>
      <c r="J16" s="128"/>
      <c r="K16" s="99"/>
      <c r="L16" s="98">
        <f>CONVERT(F16,"cm","m")</f>
        <v>1.1000000000000001</v>
      </c>
      <c r="M16" s="45">
        <f>ROUND(H16/(L16*L16),1)</f>
        <v>12.4</v>
      </c>
    </row>
    <row r="17" spans="2:13" s="81" customFormat="1" ht="30" customHeight="1">
      <c r="B17" s="61">
        <v>12</v>
      </c>
      <c r="C17" s="128" t="s">
        <v>217</v>
      </c>
      <c r="D17" s="131">
        <v>43943</v>
      </c>
      <c r="E17" s="130" t="s">
        <v>11</v>
      </c>
      <c r="F17" s="62">
        <v>110</v>
      </c>
      <c r="G17" s="61" t="s">
        <v>9</v>
      </c>
      <c r="H17" s="62">
        <v>21</v>
      </c>
      <c r="I17" s="61" t="s">
        <v>25</v>
      </c>
      <c r="J17" s="183"/>
      <c r="K17" s="99"/>
      <c r="L17" s="98">
        <f>CONVERT(F17,"cm","m")</f>
        <v>1.1000000000000001</v>
      </c>
      <c r="M17" s="45">
        <f>ROUND(H17/(L17*L17),1)</f>
        <v>17.399999999999999</v>
      </c>
    </row>
    <row r="18" spans="2:13" s="81" customFormat="1" ht="30" customHeight="1">
      <c r="B18" s="61">
        <v>13</v>
      </c>
      <c r="C18" s="128" t="s">
        <v>210</v>
      </c>
      <c r="D18" s="131">
        <v>43951</v>
      </c>
      <c r="E18" s="128" t="s">
        <v>8</v>
      </c>
      <c r="F18" s="62">
        <v>109</v>
      </c>
      <c r="G18" s="61" t="s">
        <v>9</v>
      </c>
      <c r="H18" s="62">
        <v>16</v>
      </c>
      <c r="I18" s="61" t="s">
        <v>9</v>
      </c>
      <c r="J18" s="183"/>
      <c r="K18" s="99"/>
      <c r="L18" s="98">
        <f>CONVERT(F18,"cm","m")</f>
        <v>1.0900000000000001</v>
      </c>
      <c r="M18" s="45">
        <f>ROUND(H18/(L18*L18),1)</f>
        <v>13.5</v>
      </c>
    </row>
    <row r="19" spans="2:13" s="81" customFormat="1" ht="30" customHeight="1">
      <c r="B19" s="61">
        <v>14</v>
      </c>
      <c r="C19" s="128" t="s">
        <v>235</v>
      </c>
      <c r="D19" s="132">
        <v>44322</v>
      </c>
      <c r="E19" s="128" t="s">
        <v>11</v>
      </c>
      <c r="F19" s="62">
        <v>108</v>
      </c>
      <c r="G19" s="61" t="s">
        <v>9</v>
      </c>
      <c r="H19" s="62">
        <v>23</v>
      </c>
      <c r="I19" s="61" t="s">
        <v>10</v>
      </c>
      <c r="J19" s="183"/>
      <c r="K19" s="99"/>
      <c r="L19" s="98"/>
      <c r="M19" s="45"/>
    </row>
    <row r="20" spans="2:13" s="99" customFormat="1" ht="30" customHeight="1">
      <c r="B20" s="61">
        <v>15</v>
      </c>
      <c r="C20" s="128" t="s">
        <v>224</v>
      </c>
      <c r="D20" s="131">
        <v>43959</v>
      </c>
      <c r="E20" s="140" t="s">
        <v>11</v>
      </c>
      <c r="F20" s="62">
        <v>108</v>
      </c>
      <c r="G20" s="61" t="s">
        <v>9</v>
      </c>
      <c r="H20" s="62">
        <v>17</v>
      </c>
      <c r="I20" s="61" t="s">
        <v>9</v>
      </c>
      <c r="J20" s="183"/>
      <c r="L20" s="98">
        <f t="shared" si="0"/>
        <v>1.08</v>
      </c>
      <c r="M20" s="45">
        <f t="shared" si="1"/>
        <v>14.6</v>
      </c>
    </row>
    <row r="21" spans="2:13" s="81" customFormat="1" ht="30" customHeight="1">
      <c r="B21" s="61">
        <v>16</v>
      </c>
      <c r="C21" s="128" t="s">
        <v>236</v>
      </c>
      <c r="D21" s="132">
        <v>43961</v>
      </c>
      <c r="E21" s="128" t="s">
        <v>8</v>
      </c>
      <c r="F21" s="62">
        <v>111</v>
      </c>
      <c r="G21" s="61" t="s">
        <v>9</v>
      </c>
      <c r="H21" s="62">
        <v>20</v>
      </c>
      <c r="I21" s="61" t="s">
        <v>9</v>
      </c>
      <c r="J21" s="183"/>
      <c r="K21" s="99"/>
      <c r="L21" s="98">
        <f>CONVERT(F21,"cm","m")</f>
        <v>1.1100000000000001</v>
      </c>
      <c r="M21" s="45">
        <f>ROUND(H21/(L21*L21),1)</f>
        <v>16.2</v>
      </c>
    </row>
    <row r="22" spans="2:13" s="81" customFormat="1" ht="30" customHeight="1">
      <c r="B22" s="61">
        <v>17</v>
      </c>
      <c r="C22" s="128" t="s">
        <v>225</v>
      </c>
      <c r="D22" s="131">
        <v>43963</v>
      </c>
      <c r="E22" s="140" t="s">
        <v>11</v>
      </c>
      <c r="F22" s="62">
        <v>113</v>
      </c>
      <c r="G22" s="61" t="s">
        <v>9</v>
      </c>
      <c r="H22" s="62">
        <v>16</v>
      </c>
      <c r="I22" s="61" t="s">
        <v>30</v>
      </c>
      <c r="J22" s="128"/>
      <c r="K22" s="99"/>
      <c r="L22" s="98">
        <f>CONVERT(F22,"cm","m")</f>
        <v>1.1299999999999999</v>
      </c>
      <c r="M22" s="45">
        <f>ROUND(H22/(L22*L22),1)</f>
        <v>12.5</v>
      </c>
    </row>
    <row r="23" spans="2:13" s="81" customFormat="1" ht="30" customHeight="1">
      <c r="B23" s="61">
        <v>18</v>
      </c>
      <c r="C23" s="128" t="s">
        <v>215</v>
      </c>
      <c r="D23" s="131">
        <v>43970</v>
      </c>
      <c r="E23" s="128" t="s">
        <v>11</v>
      </c>
      <c r="F23" s="62">
        <v>123</v>
      </c>
      <c r="G23" s="61" t="s">
        <v>9</v>
      </c>
      <c r="H23" s="62">
        <v>32</v>
      </c>
      <c r="I23" s="61" t="s">
        <v>10</v>
      </c>
      <c r="J23" s="183"/>
      <c r="K23" s="99"/>
      <c r="L23" s="98">
        <f t="shared" si="0"/>
        <v>1.23</v>
      </c>
      <c r="M23" s="45">
        <f t="shared" si="1"/>
        <v>21.2</v>
      </c>
    </row>
    <row r="24" spans="2:13" s="81" customFormat="1" ht="30" customHeight="1">
      <c r="B24" s="61">
        <v>19</v>
      </c>
      <c r="C24" s="128" t="s">
        <v>234</v>
      </c>
      <c r="D24" s="132">
        <v>43989</v>
      </c>
      <c r="E24" s="128" t="s">
        <v>8</v>
      </c>
      <c r="F24" s="62">
        <v>117</v>
      </c>
      <c r="G24" s="61" t="s">
        <v>9</v>
      </c>
      <c r="H24" s="62">
        <v>24</v>
      </c>
      <c r="I24" s="61" t="s">
        <v>25</v>
      </c>
      <c r="J24" s="183"/>
      <c r="K24" s="99"/>
      <c r="L24" s="98">
        <f t="shared" si="0"/>
        <v>1.17</v>
      </c>
      <c r="M24" s="45">
        <f>ROUND(H24/(L24*L24),1)</f>
        <v>17.5</v>
      </c>
    </row>
    <row r="25" spans="2:13" s="81" customFormat="1" ht="30" customHeight="1">
      <c r="B25" s="61">
        <v>20</v>
      </c>
      <c r="C25" s="128" t="s">
        <v>227</v>
      </c>
      <c r="D25" s="131">
        <v>44024</v>
      </c>
      <c r="E25" s="140" t="s">
        <v>11</v>
      </c>
      <c r="F25" s="62">
        <v>108</v>
      </c>
      <c r="G25" s="61" t="s">
        <v>9</v>
      </c>
      <c r="H25" s="62">
        <v>18</v>
      </c>
      <c r="I25" s="61" t="s">
        <v>9</v>
      </c>
      <c r="J25" s="183"/>
      <c r="K25" s="99"/>
      <c r="L25" s="98">
        <f t="shared" si="0"/>
        <v>1.08</v>
      </c>
      <c r="M25" s="45">
        <f>ROUND(H25/(L25*L25),1)</f>
        <v>15.4</v>
      </c>
    </row>
    <row r="26" spans="2:13" s="81" customFormat="1" ht="30" customHeight="1">
      <c r="B26" s="61">
        <v>21</v>
      </c>
      <c r="C26" s="128" t="s">
        <v>228</v>
      </c>
      <c r="D26" s="131">
        <v>44044</v>
      </c>
      <c r="E26" s="140" t="s">
        <v>8</v>
      </c>
      <c r="F26" s="62">
        <v>110</v>
      </c>
      <c r="G26" s="61" t="s">
        <v>9</v>
      </c>
      <c r="H26" s="62">
        <v>17</v>
      </c>
      <c r="I26" s="61" t="s">
        <v>9</v>
      </c>
      <c r="J26" s="183"/>
      <c r="K26" s="99"/>
      <c r="L26" s="98">
        <f>CONVERT(F26,"cm","m")</f>
        <v>1.1000000000000001</v>
      </c>
      <c r="M26" s="45">
        <f>ROUND(H26/(L26*L26),1)</f>
        <v>14</v>
      </c>
    </row>
    <row r="27" spans="2:13" s="81" customFormat="1" ht="30" customHeight="1">
      <c r="B27" s="61">
        <v>22</v>
      </c>
      <c r="C27" s="128" t="s">
        <v>221</v>
      </c>
      <c r="D27" s="131">
        <v>44067</v>
      </c>
      <c r="E27" s="140" t="s">
        <v>8</v>
      </c>
      <c r="F27" s="62">
        <v>121</v>
      </c>
      <c r="G27" s="61" t="s">
        <v>9</v>
      </c>
      <c r="H27" s="62">
        <v>30</v>
      </c>
      <c r="I27" s="61" t="s">
        <v>10</v>
      </c>
      <c r="J27" s="183"/>
      <c r="K27" s="99"/>
      <c r="L27" s="98">
        <f t="shared" si="0"/>
        <v>1.21</v>
      </c>
      <c r="M27" s="45">
        <f t="shared" si="1"/>
        <v>20.5</v>
      </c>
    </row>
    <row r="28" spans="2:13" s="81" customFormat="1" ht="30" customHeight="1">
      <c r="B28" s="61">
        <v>23</v>
      </c>
      <c r="C28" s="128" t="s">
        <v>219</v>
      </c>
      <c r="D28" s="131">
        <v>44094</v>
      </c>
      <c r="E28" s="140" t="s">
        <v>8</v>
      </c>
      <c r="F28" s="62">
        <v>117</v>
      </c>
      <c r="G28" s="61" t="s">
        <v>9</v>
      </c>
      <c r="H28" s="62">
        <v>30</v>
      </c>
      <c r="I28" s="61" t="s">
        <v>10</v>
      </c>
      <c r="J28" s="183"/>
      <c r="K28" s="99"/>
      <c r="L28" s="98">
        <f>CONVERT(F28,"cm","m")</f>
        <v>1.17</v>
      </c>
      <c r="M28" s="45">
        <f>ROUND(H28/(L28*L28),1)</f>
        <v>21.9</v>
      </c>
    </row>
    <row r="29" spans="2:13" s="81" customFormat="1" ht="30" customHeight="1">
      <c r="B29" s="61">
        <v>24</v>
      </c>
      <c r="C29" s="130" t="s">
        <v>207</v>
      </c>
      <c r="D29" s="131">
        <v>44095</v>
      </c>
      <c r="E29" s="130" t="s">
        <v>8</v>
      </c>
      <c r="F29" s="62">
        <v>113</v>
      </c>
      <c r="G29" s="61" t="s">
        <v>9</v>
      </c>
      <c r="H29" s="62">
        <v>18</v>
      </c>
      <c r="I29" s="61" t="s">
        <v>9</v>
      </c>
      <c r="J29" s="183"/>
      <c r="K29" s="99"/>
      <c r="L29" s="98">
        <f>CONVERT(F29,"cm","m")</f>
        <v>1.1299999999999999</v>
      </c>
      <c r="M29" s="45">
        <f>ROUND(H29/(L29*L29),1)</f>
        <v>14.1</v>
      </c>
    </row>
    <row r="30" spans="2:13" s="81" customFormat="1" ht="30" customHeight="1">
      <c r="B30" s="61">
        <v>25</v>
      </c>
      <c r="C30" s="128" t="s">
        <v>222</v>
      </c>
      <c r="D30" s="131">
        <v>44136</v>
      </c>
      <c r="E30" s="140" t="s">
        <v>8</v>
      </c>
      <c r="F30" s="62">
        <v>110</v>
      </c>
      <c r="G30" s="61" t="s">
        <v>9</v>
      </c>
      <c r="H30" s="62">
        <v>17</v>
      </c>
      <c r="I30" s="61" t="s">
        <v>9</v>
      </c>
      <c r="J30" s="183"/>
      <c r="K30" s="99"/>
      <c r="L30" s="98">
        <f t="shared" si="0"/>
        <v>1.1000000000000001</v>
      </c>
      <c r="M30" s="45">
        <f t="shared" si="1"/>
        <v>14</v>
      </c>
    </row>
    <row r="31" spans="2:13" s="81" customFormat="1" ht="30" customHeight="1">
      <c r="B31" s="61">
        <v>26</v>
      </c>
      <c r="C31" s="128" t="s">
        <v>223</v>
      </c>
      <c r="D31" s="131">
        <v>44136</v>
      </c>
      <c r="E31" s="140" t="s">
        <v>11</v>
      </c>
      <c r="F31" s="62">
        <v>119</v>
      </c>
      <c r="G31" s="61" t="s">
        <v>9</v>
      </c>
      <c r="H31" s="62">
        <v>29</v>
      </c>
      <c r="I31" s="61" t="s">
        <v>25</v>
      </c>
      <c r="J31" s="183"/>
      <c r="K31" s="99"/>
      <c r="L31" s="98">
        <f t="shared" si="0"/>
        <v>1.19</v>
      </c>
      <c r="M31" s="45">
        <f t="shared" si="1"/>
        <v>20.5</v>
      </c>
    </row>
    <row r="32" spans="2:13" s="81" customFormat="1" ht="30" customHeight="1">
      <c r="B32" s="61">
        <v>27</v>
      </c>
      <c r="C32" s="129" t="s">
        <v>232</v>
      </c>
      <c r="D32" s="143">
        <v>44149</v>
      </c>
      <c r="E32" s="129" t="s">
        <v>11</v>
      </c>
      <c r="F32" s="62">
        <v>108</v>
      </c>
      <c r="G32" s="61" t="s">
        <v>9</v>
      </c>
      <c r="H32" s="62">
        <v>15</v>
      </c>
      <c r="I32" s="61" t="s">
        <v>30</v>
      </c>
      <c r="J32" s="128"/>
      <c r="K32" s="99"/>
      <c r="L32" s="98">
        <f>CONVERT(F32,"cm","m")</f>
        <v>1.08</v>
      </c>
      <c r="M32" s="45">
        <f>ROUND(H32/(L32*L32),1)</f>
        <v>12.9</v>
      </c>
    </row>
    <row r="33" spans="2:13" s="99" customFormat="1" ht="30" customHeight="1">
      <c r="B33" s="61">
        <v>28</v>
      </c>
      <c r="C33" s="128" t="s">
        <v>233</v>
      </c>
      <c r="D33" s="132">
        <v>44150</v>
      </c>
      <c r="E33" s="128" t="s">
        <v>11</v>
      </c>
      <c r="F33" s="62">
        <v>111</v>
      </c>
      <c r="G33" s="61" t="s">
        <v>9</v>
      </c>
      <c r="H33" s="62">
        <v>29</v>
      </c>
      <c r="I33" s="61" t="s">
        <v>10</v>
      </c>
      <c r="J33" s="183"/>
      <c r="L33" s="98">
        <f>CONVERT(F33,"cm","m")</f>
        <v>1.1100000000000001</v>
      </c>
      <c r="M33" s="45">
        <f>ROUND(H33/(L33*L33),1)</f>
        <v>23.5</v>
      </c>
    </row>
    <row r="34" spans="2:13" s="81" customFormat="1" ht="30" customHeight="1">
      <c r="B34" s="61">
        <v>29</v>
      </c>
      <c r="C34" s="128" t="s">
        <v>214</v>
      </c>
      <c r="D34" s="131">
        <v>44153</v>
      </c>
      <c r="E34" s="128" t="s">
        <v>11</v>
      </c>
      <c r="F34" s="62">
        <v>100</v>
      </c>
      <c r="G34" s="61" t="s">
        <v>9</v>
      </c>
      <c r="H34" s="62">
        <v>16</v>
      </c>
      <c r="I34" s="61" t="s">
        <v>9</v>
      </c>
      <c r="J34" s="183"/>
      <c r="K34" s="99"/>
      <c r="L34" s="98">
        <f t="shared" si="0"/>
        <v>1</v>
      </c>
      <c r="M34" s="45">
        <f>ROUND(H34/(L34*L34),1)</f>
        <v>16</v>
      </c>
    </row>
    <row r="35" spans="2:13" s="81" customFormat="1" ht="30" customHeight="1">
      <c r="B35" s="61">
        <v>30</v>
      </c>
      <c r="C35" s="128" t="s">
        <v>209</v>
      </c>
      <c r="D35" s="131">
        <v>44172</v>
      </c>
      <c r="E35" s="128" t="s">
        <v>8</v>
      </c>
      <c r="F35" s="62">
        <v>118</v>
      </c>
      <c r="G35" s="61" t="s">
        <v>9</v>
      </c>
      <c r="H35" s="62">
        <v>27</v>
      </c>
      <c r="I35" s="61" t="s">
        <v>25</v>
      </c>
      <c r="J35" s="183"/>
      <c r="K35" s="99"/>
      <c r="L35" s="98">
        <f t="shared" si="0"/>
        <v>1.18</v>
      </c>
      <c r="M35" s="45">
        <f>ROUND(H35/(L35*L35),1)</f>
        <v>19.399999999999999</v>
      </c>
    </row>
    <row r="36" spans="2:13" s="79" customFormat="1" ht="30" customHeight="1">
      <c r="B36" s="84"/>
      <c r="C36" s="99"/>
      <c r="D36" s="119"/>
      <c r="E36" s="99"/>
      <c r="F36" s="99"/>
      <c r="G36" s="99"/>
      <c r="H36" s="99"/>
      <c r="I36" s="99"/>
      <c r="J36" s="103"/>
      <c r="K36" s="99"/>
      <c r="L36" s="98"/>
      <c r="M36" s="45"/>
    </row>
    <row r="37" spans="2:13" ht="18.75">
      <c r="B37" s="7" t="s">
        <v>283</v>
      </c>
      <c r="C37" s="7"/>
      <c r="D37" s="76"/>
      <c r="E37" s="7"/>
      <c r="F37" s="7"/>
      <c r="G37" s="7"/>
      <c r="H37" s="7"/>
      <c r="I37" s="6"/>
      <c r="J37" s="6"/>
      <c r="K37" s="4"/>
    </row>
    <row r="38" spans="2:13" ht="18.75">
      <c r="B38" s="244" t="s">
        <v>14</v>
      </c>
      <c r="C38" s="244"/>
      <c r="D38" s="244"/>
      <c r="E38" s="244"/>
      <c r="F38" s="244"/>
      <c r="G38" s="244"/>
      <c r="H38" s="244"/>
      <c r="I38" s="7"/>
      <c r="J38" s="7"/>
      <c r="K38" s="8"/>
    </row>
    <row r="39" spans="2:13" ht="18.75">
      <c r="B39" s="74"/>
      <c r="C39" s="245" t="s">
        <v>15</v>
      </c>
      <c r="D39" s="109"/>
      <c r="E39" s="11" t="s">
        <v>8</v>
      </c>
      <c r="F39" s="11" t="s">
        <v>11</v>
      </c>
      <c r="G39" s="11" t="s">
        <v>16</v>
      </c>
      <c r="H39" s="11" t="s">
        <v>17</v>
      </c>
      <c r="I39" s="68"/>
      <c r="J39" s="68" t="s">
        <v>18</v>
      </c>
      <c r="K39" s="8"/>
    </row>
    <row r="40" spans="2:13" ht="31.5">
      <c r="B40" s="13"/>
      <c r="C40" s="246"/>
      <c r="D40" s="109" t="s">
        <v>9</v>
      </c>
      <c r="E40" s="10">
        <f>COUNTIFS($G$6:$G$35,"BT",$E$6:$E$35,"Nam")</f>
        <v>15</v>
      </c>
      <c r="F40" s="10">
        <f>COUNTIFS($G$6:$G$35,"BT",$E$6:$E$35,"Nữ")</f>
        <v>15</v>
      </c>
      <c r="G40" s="10">
        <f>SUM(E40:F40)</f>
        <v>30</v>
      </c>
      <c r="H40" s="10">
        <f>ROUND((G40/30*100),1)</f>
        <v>100</v>
      </c>
      <c r="I40" s="14"/>
      <c r="J40" s="15" t="s">
        <v>9</v>
      </c>
      <c r="K40" s="16" t="s">
        <v>19</v>
      </c>
    </row>
    <row r="41" spans="2:13" ht="47.25">
      <c r="B41" s="13"/>
      <c r="C41" s="246"/>
      <c r="D41" s="109" t="s">
        <v>20</v>
      </c>
      <c r="E41" s="10">
        <f>COUNTIFS($G$6:$G$35,"TC.N",$E$6:$E$35,"Nam")</f>
        <v>0</v>
      </c>
      <c r="F41" s="10">
        <f>COUNTIFS($G$6:$G$35,"TC.N",$E$6:$E$35,"Nữ")</f>
        <v>0</v>
      </c>
      <c r="G41" s="10">
        <f>SUM(E41:F41)</f>
        <v>0</v>
      </c>
      <c r="H41" s="10">
        <f>ROUND((G41/34*100),1)</f>
        <v>0</v>
      </c>
      <c r="I41" s="14"/>
      <c r="J41" s="15" t="s">
        <v>20</v>
      </c>
      <c r="K41" s="16" t="s">
        <v>21</v>
      </c>
    </row>
    <row r="42" spans="2:13" ht="18.75">
      <c r="B42" s="13"/>
      <c r="C42" s="247"/>
      <c r="D42" s="109" t="s">
        <v>12</v>
      </c>
      <c r="E42" s="10">
        <f>COUNTIFS($G$6:$G$35,"TC",$E$6:$E$35,"Nam")</f>
        <v>0</v>
      </c>
      <c r="F42" s="10">
        <f>COUNTIFS($G$6:$G$35,"TC",$E$6:$E$35,"Nữ")</f>
        <v>0</v>
      </c>
      <c r="G42" s="10">
        <f>SUM(E42:F42)</f>
        <v>0</v>
      </c>
      <c r="H42" s="10">
        <f>ROUND((G42/34*100),1)</f>
        <v>0</v>
      </c>
      <c r="I42" s="14"/>
      <c r="J42" s="15" t="s">
        <v>12</v>
      </c>
      <c r="K42" s="16" t="s">
        <v>22</v>
      </c>
    </row>
    <row r="43" spans="2:13" ht="18.75">
      <c r="B43" s="13"/>
      <c r="C43" s="17" t="s">
        <v>16</v>
      </c>
      <c r="D43" s="109"/>
      <c r="E43" s="18">
        <f>SUM(E40:E42)</f>
        <v>15</v>
      </c>
      <c r="F43" s="18">
        <f>SUM(F40:F42)</f>
        <v>15</v>
      </c>
      <c r="G43" s="18">
        <f>SUM(G40:G42)</f>
        <v>30</v>
      </c>
      <c r="H43" s="10">
        <f>SUM(H40:H42)</f>
        <v>100</v>
      </c>
      <c r="I43" s="19"/>
      <c r="J43" s="20" t="s">
        <v>10</v>
      </c>
      <c r="K43" s="16" t="s">
        <v>23</v>
      </c>
    </row>
    <row r="44" spans="2:13" ht="18.75">
      <c r="B44" s="13"/>
      <c r="C44" s="248" t="s">
        <v>24</v>
      </c>
      <c r="D44" s="109" t="s">
        <v>9</v>
      </c>
      <c r="E44" s="18">
        <f>COUNTIFS($I$6:$I$35,"BT",$E$6:$E$35,"Nam")</f>
        <v>5</v>
      </c>
      <c r="F44" s="18">
        <f>COUNTIFS($I$6:$I$35,"BT",$E$6:$E$35,"Nữ")</f>
        <v>4</v>
      </c>
      <c r="G44" s="18">
        <f t="shared" ref="G44:G50" si="3">SUM(E44:F44)</f>
        <v>9</v>
      </c>
      <c r="H44" s="18">
        <f>ROUND((G44/30*100),1)</f>
        <v>30</v>
      </c>
      <c r="I44" s="19"/>
      <c r="J44" s="20" t="s">
        <v>25</v>
      </c>
      <c r="K44" s="16" t="s">
        <v>26</v>
      </c>
    </row>
    <row r="45" spans="2:13" ht="47.25">
      <c r="B45" s="13"/>
      <c r="C45" s="249"/>
      <c r="D45" s="109" t="s">
        <v>10</v>
      </c>
      <c r="E45" s="18">
        <f>COUNTIFS($I$6:$I$35,"BP",$E$6:$E$35,"Nam")</f>
        <v>4</v>
      </c>
      <c r="F45" s="18">
        <f>COUNTIFS($I$6:$I$35,"BP",$E$6:$E$35,"Nữ")</f>
        <v>5</v>
      </c>
      <c r="G45" s="18">
        <f t="shared" si="3"/>
        <v>9</v>
      </c>
      <c r="H45" s="18">
        <f>ROUND((G45/30*100),1)</f>
        <v>30</v>
      </c>
      <c r="I45" s="19"/>
      <c r="J45" s="21" t="s">
        <v>27</v>
      </c>
      <c r="K45" s="16" t="s">
        <v>28</v>
      </c>
    </row>
    <row r="46" spans="2:13" ht="18.75">
      <c r="B46" s="13"/>
      <c r="C46" s="249"/>
      <c r="D46" s="109" t="s">
        <v>25</v>
      </c>
      <c r="E46" s="18">
        <f>COUNTIFS($I$6:$I$35,"Th.C",$E$6:$E$35,"Nam")</f>
        <v>4</v>
      </c>
      <c r="F46" s="18">
        <f>COUNTIFS($I$6:$I$35,"Th.C",$E$6:$E$35,"Nữ")</f>
        <v>2</v>
      </c>
      <c r="G46" s="18">
        <f t="shared" si="3"/>
        <v>6</v>
      </c>
      <c r="H46" s="18">
        <f>ROUND((G46/30*100),1)</f>
        <v>20</v>
      </c>
      <c r="I46" s="19"/>
      <c r="J46" s="22" t="s">
        <v>13</v>
      </c>
      <c r="K46" s="15" t="s">
        <v>29</v>
      </c>
    </row>
    <row r="47" spans="2:13" ht="18.75">
      <c r="B47" s="13"/>
      <c r="C47" s="249"/>
      <c r="D47" s="109" t="s">
        <v>27</v>
      </c>
      <c r="E47" s="18">
        <f>COUNTIFS($I$6:$I$35,"NC.N",$E$6:$E$35,"Nam")</f>
        <v>0</v>
      </c>
      <c r="F47" s="18">
        <f>COUNTIFS($I$6:$I$35,"NC.N",$E$6:$E$35,"Nữ")</f>
        <v>0</v>
      </c>
      <c r="G47" s="18">
        <f t="shared" si="3"/>
        <v>0</v>
      </c>
      <c r="H47" s="18">
        <f>ROUND((G47/34*100),1)</f>
        <v>0</v>
      </c>
      <c r="I47" s="19"/>
      <c r="J47" s="22" t="s">
        <v>30</v>
      </c>
      <c r="K47" s="23" t="s">
        <v>31</v>
      </c>
    </row>
    <row r="48" spans="2:13" ht="47.25">
      <c r="B48" s="13"/>
      <c r="C48" s="249"/>
      <c r="D48" s="109" t="s">
        <v>13</v>
      </c>
      <c r="E48" s="18">
        <f>COUNTIFS($I$6:$I$35,"NC",$E$6:$E$35,"Nam")</f>
        <v>1</v>
      </c>
      <c r="F48" s="18">
        <f>COUNTIFS($I$6:$I$35,"NC",$E$6:$E$35,"Nữ")</f>
        <v>0</v>
      </c>
      <c r="G48" s="18">
        <f t="shared" si="3"/>
        <v>1</v>
      </c>
      <c r="H48" s="18">
        <f>ROUND((G48/30*100),1)</f>
        <v>3.3</v>
      </c>
      <c r="I48" s="19"/>
      <c r="J48" s="24" t="s">
        <v>32</v>
      </c>
      <c r="K48" s="16" t="s">
        <v>33</v>
      </c>
    </row>
    <row r="49" spans="2:11" ht="18.75">
      <c r="B49" s="13"/>
      <c r="C49" s="249"/>
      <c r="D49" s="109" t="s">
        <v>30</v>
      </c>
      <c r="E49" s="18">
        <f>COUNTIFS($I$6:$I$35,"GC",$E$6:$E$35,"Nam")</f>
        <v>1</v>
      </c>
      <c r="F49" s="18">
        <f>COUNTIFS($I$6:$I$35,"GC",$E$6:$E$35,"Nữ")</f>
        <v>4</v>
      </c>
      <c r="G49" s="18">
        <f t="shared" si="3"/>
        <v>5</v>
      </c>
      <c r="H49" s="18">
        <f>ROUND((G49/30*100),1)</f>
        <v>16.7</v>
      </c>
      <c r="I49" s="19"/>
      <c r="J49" s="25"/>
    </row>
    <row r="50" spans="2:11" ht="18.75">
      <c r="B50" s="26"/>
      <c r="C50" s="250"/>
      <c r="D50" s="155" t="s">
        <v>32</v>
      </c>
      <c r="E50" s="18">
        <f>COUNTIFS($I$6:$I$35,"GC.N",$E$6:$E$35,"Nam")</f>
        <v>0</v>
      </c>
      <c r="F50" s="18">
        <f>COUNTIFS($I$6:$I$35,"GC.N",$E$6:$E$35,"Nữ")</f>
        <v>0</v>
      </c>
      <c r="G50" s="18">
        <f t="shared" si="3"/>
        <v>0</v>
      </c>
      <c r="H50" s="18">
        <f>ROUND((G50/34*100),1)</f>
        <v>0</v>
      </c>
      <c r="I50" s="19"/>
      <c r="J50" s="25"/>
    </row>
    <row r="51" spans="2:11" ht="18.75">
      <c r="B51" s="26"/>
      <c r="C51" s="17" t="s">
        <v>16</v>
      </c>
      <c r="D51" s="155"/>
      <c r="E51" s="28">
        <f>SUM(E44:E50)</f>
        <v>15</v>
      </c>
      <c r="F51" s="28">
        <f>SUM(F44:F50)</f>
        <v>15</v>
      </c>
      <c r="G51" s="28">
        <f>SUM(G44:G50)</f>
        <v>30</v>
      </c>
      <c r="H51" s="28">
        <f>SUM(H44:H50)</f>
        <v>100</v>
      </c>
      <c r="I51" s="29"/>
      <c r="J51" s="73"/>
      <c r="K51" s="26"/>
    </row>
    <row r="52" spans="2:11" ht="18.75">
      <c r="B52" s="26"/>
      <c r="C52" s="26"/>
      <c r="G52" s="57"/>
      <c r="H52" s="58"/>
      <c r="I52" s="72" t="s">
        <v>286</v>
      </c>
      <c r="J52" s="72"/>
      <c r="K52" s="72"/>
    </row>
    <row r="53" spans="2:11" ht="15.75">
      <c r="B53" s="32"/>
      <c r="C53" s="32"/>
      <c r="G53" s="31"/>
      <c r="H53" s="33"/>
      <c r="I53" s="75" t="s">
        <v>34</v>
      </c>
      <c r="J53" s="75"/>
      <c r="K53" s="75"/>
    </row>
    <row r="54" spans="2:11" ht="15.75">
      <c r="B54" s="32"/>
      <c r="C54" s="32"/>
      <c r="D54" s="157"/>
      <c r="E54" s="33"/>
      <c r="F54" s="32"/>
      <c r="G54" s="105" t="s">
        <v>284</v>
      </c>
      <c r="H54" s="105"/>
      <c r="I54" s="105"/>
      <c r="J54" s="105"/>
      <c r="K54" s="105"/>
    </row>
    <row r="55" spans="2:11" ht="15.75">
      <c r="B55" s="32"/>
      <c r="C55" s="32"/>
      <c r="D55" s="157"/>
      <c r="E55" s="33"/>
      <c r="F55" s="32"/>
      <c r="G55" s="105" t="s">
        <v>285</v>
      </c>
      <c r="H55" s="105"/>
      <c r="I55" s="105"/>
      <c r="J55" s="105"/>
      <c r="K55" s="105"/>
    </row>
  </sheetData>
  <sortState ref="C6:I35">
    <sortCondition ref="D6:D35"/>
  </sortState>
  <mergeCells count="14">
    <mergeCell ref="B38:H38"/>
    <mergeCell ref="C39:C42"/>
    <mergeCell ref="C44:C50"/>
    <mergeCell ref="B1:K1"/>
    <mergeCell ref="B2:K2"/>
    <mergeCell ref="B3:B5"/>
    <mergeCell ref="C3:C5"/>
    <mergeCell ref="D3:D5"/>
    <mergeCell ref="E3:E5"/>
    <mergeCell ref="F3:F5"/>
    <mergeCell ref="G3:G5"/>
    <mergeCell ref="H3:H5"/>
    <mergeCell ref="I3:I5"/>
    <mergeCell ref="J3:J5"/>
  </mergeCells>
  <dataValidations count="1">
    <dataValidation allowBlank="1" showInputMessage="1" showErrorMessage="1" promptTitle="Năm sinh - Cột bắt buộc nhập" prompt="* Có 3 cách nhập cho cột này:&#10;- Chỉ nhập năm học: 2010 hoặc&#10;- Nhập tháng, năm: 4.1998 hoặc&#10;- Nhập đầy đủ: 04.10.2010&#10;* Nếu ngày hoặc tháng để trống thì chương trình sẽ hiểu là ngày 01, hoặc tháng 01" sqref="D34:D35"/>
  </dataValidations>
  <pageMargins left="0.39370078740157483" right="0.23622047244094491" top="0.59055118110236227" bottom="0.51181102362204722" header="0.23622047244094491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N54"/>
  <sheetViews>
    <sheetView tabSelected="1" topLeftCell="A37" workbookViewId="0">
      <selection activeCell="J6" sqref="J6:J35"/>
    </sheetView>
  </sheetViews>
  <sheetFormatPr defaultRowHeight="15"/>
  <cols>
    <col min="1" max="1" width="6" customWidth="1"/>
    <col min="2" max="2" width="5.28515625" customWidth="1"/>
    <col min="3" max="3" width="32.140625" customWidth="1"/>
    <col min="4" max="4" width="14.5703125" style="78" customWidth="1"/>
    <col min="5" max="5" width="6.140625" style="156" customWidth="1"/>
    <col min="6" max="6" width="7" customWidth="1"/>
    <col min="7" max="7" width="7.28515625" customWidth="1"/>
    <col min="8" max="9" width="7.5703125" customWidth="1"/>
    <col min="10" max="10" width="10.7109375" bestFit="1" customWidth="1"/>
  </cols>
  <sheetData>
    <row r="1" spans="2:14" ht="20.25">
      <c r="B1" s="257" t="s">
        <v>46</v>
      </c>
      <c r="C1" s="257"/>
      <c r="D1" s="257"/>
      <c r="E1" s="257"/>
      <c r="F1" s="257"/>
      <c r="G1" s="257"/>
      <c r="H1" s="257"/>
      <c r="I1" s="257"/>
      <c r="J1" s="257"/>
      <c r="K1" s="257"/>
    </row>
    <row r="2" spans="2:14" ht="18.75">
      <c r="B2" s="244" t="s">
        <v>47</v>
      </c>
      <c r="C2" s="244"/>
      <c r="D2" s="244"/>
      <c r="E2" s="244"/>
      <c r="F2" s="244"/>
      <c r="G2" s="244"/>
      <c r="H2" s="244"/>
      <c r="I2" s="244"/>
      <c r="J2" s="244"/>
      <c r="K2" s="244"/>
    </row>
    <row r="3" spans="2:14" ht="20.25" customHeight="1">
      <c r="B3" s="259" t="s">
        <v>0</v>
      </c>
      <c r="C3" s="259" t="s">
        <v>1</v>
      </c>
      <c r="D3" s="276" t="s">
        <v>2</v>
      </c>
      <c r="E3" s="279" t="s">
        <v>3</v>
      </c>
      <c r="F3" s="254" t="s">
        <v>4</v>
      </c>
      <c r="G3" s="251" t="s">
        <v>5</v>
      </c>
      <c r="H3" s="254" t="s">
        <v>6</v>
      </c>
      <c r="I3" s="251" t="s">
        <v>5</v>
      </c>
      <c r="J3" s="269" t="s">
        <v>7</v>
      </c>
      <c r="K3" s="1"/>
      <c r="L3" s="45"/>
      <c r="M3" s="45"/>
    </row>
    <row r="4" spans="2:14" ht="18.75">
      <c r="B4" s="260"/>
      <c r="C4" s="260"/>
      <c r="D4" s="277"/>
      <c r="E4" s="280"/>
      <c r="F4" s="267"/>
      <c r="G4" s="260"/>
      <c r="H4" s="267"/>
      <c r="I4" s="260"/>
      <c r="J4" s="270"/>
      <c r="K4" s="2"/>
      <c r="L4" s="45"/>
      <c r="M4" s="45"/>
    </row>
    <row r="5" spans="2:14" ht="18">
      <c r="B5" s="261"/>
      <c r="C5" s="261"/>
      <c r="D5" s="278"/>
      <c r="E5" s="281"/>
      <c r="F5" s="268"/>
      <c r="G5" s="261"/>
      <c r="H5" s="268"/>
      <c r="I5" s="261"/>
      <c r="J5" s="270"/>
      <c r="K5" s="3"/>
      <c r="L5" s="46"/>
      <c r="M5" s="45"/>
    </row>
    <row r="6" spans="2:14" s="99" customFormat="1" ht="30" customHeight="1">
      <c r="B6" s="61">
        <v>1</v>
      </c>
      <c r="C6" s="128" t="s">
        <v>237</v>
      </c>
      <c r="D6" s="142">
        <v>43835</v>
      </c>
      <c r="E6" s="201" t="s">
        <v>8</v>
      </c>
      <c r="F6" s="62">
        <v>118</v>
      </c>
      <c r="G6" s="61" t="s">
        <v>9</v>
      </c>
      <c r="H6" s="62">
        <v>23</v>
      </c>
      <c r="I6" s="61" t="s">
        <v>9</v>
      </c>
      <c r="J6" s="128"/>
      <c r="L6" s="100">
        <f t="shared" ref="L6:L21" si="0">CONVERT(F6,"cm","m")</f>
        <v>1.18</v>
      </c>
      <c r="M6" s="45">
        <f t="shared" ref="M6:M21" si="1">ROUND(H6/(L6*L6),1)</f>
        <v>16.5</v>
      </c>
    </row>
    <row r="7" spans="2:14" s="99" customFormat="1" ht="30" customHeight="1">
      <c r="B7" s="61">
        <v>2</v>
      </c>
      <c r="C7" s="128" t="s">
        <v>263</v>
      </c>
      <c r="D7" s="152">
        <v>43867</v>
      </c>
      <c r="E7" s="201" t="s">
        <v>8</v>
      </c>
      <c r="F7" s="62">
        <v>119</v>
      </c>
      <c r="G7" s="61" t="s">
        <v>9</v>
      </c>
      <c r="H7" s="62">
        <v>28</v>
      </c>
      <c r="I7" s="61" t="s">
        <v>10</v>
      </c>
      <c r="J7" s="128"/>
      <c r="K7" s="101"/>
      <c r="L7" s="100">
        <f t="shared" si="0"/>
        <v>1.19</v>
      </c>
      <c r="M7" s="45">
        <f t="shared" si="1"/>
        <v>19.8</v>
      </c>
      <c r="N7" s="101"/>
    </row>
    <row r="8" spans="2:14" s="99" customFormat="1" ht="30" customHeight="1">
      <c r="B8" s="61">
        <v>3</v>
      </c>
      <c r="C8" s="128" t="s">
        <v>246</v>
      </c>
      <c r="D8" s="142">
        <v>43873</v>
      </c>
      <c r="E8" s="201" t="s">
        <v>11</v>
      </c>
      <c r="F8" s="62">
        <v>120</v>
      </c>
      <c r="G8" s="61" t="s">
        <v>9</v>
      </c>
      <c r="H8" s="62">
        <v>23</v>
      </c>
      <c r="I8" s="61" t="s">
        <v>9</v>
      </c>
      <c r="J8" s="128"/>
      <c r="L8" s="100">
        <f t="shared" si="0"/>
        <v>1.2</v>
      </c>
      <c r="M8" s="45">
        <f t="shared" si="1"/>
        <v>16</v>
      </c>
    </row>
    <row r="9" spans="2:14" s="99" customFormat="1" ht="30" customHeight="1">
      <c r="B9" s="61">
        <v>4</v>
      </c>
      <c r="C9" s="128" t="s">
        <v>240</v>
      </c>
      <c r="D9" s="142">
        <v>43877</v>
      </c>
      <c r="E9" s="201" t="s">
        <v>8</v>
      </c>
      <c r="F9" s="62">
        <v>117</v>
      </c>
      <c r="G9" s="61" t="s">
        <v>9</v>
      </c>
      <c r="H9" s="62">
        <v>26</v>
      </c>
      <c r="I9" s="61" t="s">
        <v>10</v>
      </c>
      <c r="J9" s="128"/>
      <c r="L9" s="100">
        <f t="shared" si="0"/>
        <v>1.17</v>
      </c>
      <c r="M9" s="45">
        <f t="shared" si="1"/>
        <v>19</v>
      </c>
    </row>
    <row r="10" spans="2:14" s="99" customFormat="1" ht="30" customHeight="1">
      <c r="B10" s="61">
        <v>5</v>
      </c>
      <c r="C10" s="128" t="s">
        <v>248</v>
      </c>
      <c r="D10" s="142">
        <v>43884</v>
      </c>
      <c r="E10" s="201" t="s">
        <v>8</v>
      </c>
      <c r="F10" s="62">
        <v>119</v>
      </c>
      <c r="G10" s="61" t="s">
        <v>9</v>
      </c>
      <c r="H10" s="62">
        <v>20</v>
      </c>
      <c r="I10" s="61" t="s">
        <v>9</v>
      </c>
      <c r="J10" s="128"/>
      <c r="L10" s="100">
        <f t="shared" si="0"/>
        <v>1.19</v>
      </c>
      <c r="M10" s="45">
        <f t="shared" si="1"/>
        <v>14.1</v>
      </c>
    </row>
    <row r="11" spans="2:14" s="99" customFormat="1" ht="30" customHeight="1">
      <c r="B11" s="61">
        <v>6</v>
      </c>
      <c r="C11" s="128" t="s">
        <v>255</v>
      </c>
      <c r="D11" s="142">
        <v>43887</v>
      </c>
      <c r="E11" s="207" t="s">
        <v>11</v>
      </c>
      <c r="F11" s="62">
        <v>109</v>
      </c>
      <c r="G11" s="61" t="s">
        <v>9</v>
      </c>
      <c r="H11" s="62">
        <v>16</v>
      </c>
      <c r="I11" s="61" t="s">
        <v>9</v>
      </c>
      <c r="J11" s="128"/>
      <c r="L11" s="100">
        <f t="shared" si="0"/>
        <v>1.0900000000000001</v>
      </c>
      <c r="M11" s="45">
        <f t="shared" si="1"/>
        <v>13.5</v>
      </c>
    </row>
    <row r="12" spans="2:14" s="99" customFormat="1" ht="30" customHeight="1">
      <c r="B12" s="61">
        <v>7</v>
      </c>
      <c r="C12" s="128" t="s">
        <v>242</v>
      </c>
      <c r="D12" s="142">
        <v>43896</v>
      </c>
      <c r="E12" s="207" t="s">
        <v>11</v>
      </c>
      <c r="F12" s="62">
        <v>110</v>
      </c>
      <c r="G12" s="61" t="s">
        <v>9</v>
      </c>
      <c r="H12" s="62">
        <v>18</v>
      </c>
      <c r="I12" s="61" t="s">
        <v>9</v>
      </c>
      <c r="J12" s="128"/>
      <c r="L12" s="100">
        <f t="shared" si="0"/>
        <v>1.1000000000000001</v>
      </c>
      <c r="M12" s="45">
        <f t="shared" si="1"/>
        <v>14.9</v>
      </c>
    </row>
    <row r="13" spans="2:14" s="99" customFormat="1" ht="30" customHeight="1">
      <c r="B13" s="61">
        <v>8</v>
      </c>
      <c r="C13" s="128" t="s">
        <v>247</v>
      </c>
      <c r="D13" s="142">
        <v>43897</v>
      </c>
      <c r="E13" s="201" t="s">
        <v>11</v>
      </c>
      <c r="F13" s="62">
        <v>111</v>
      </c>
      <c r="G13" s="61" t="s">
        <v>9</v>
      </c>
      <c r="H13" s="62">
        <v>16</v>
      </c>
      <c r="I13" s="61" t="s">
        <v>9</v>
      </c>
      <c r="J13" s="128"/>
      <c r="L13" s="100">
        <f t="shared" si="0"/>
        <v>1.1100000000000001</v>
      </c>
      <c r="M13" s="45">
        <f t="shared" si="1"/>
        <v>13</v>
      </c>
    </row>
    <row r="14" spans="2:14" s="99" customFormat="1" ht="30" customHeight="1">
      <c r="B14" s="61">
        <v>9</v>
      </c>
      <c r="C14" s="128" t="s">
        <v>243</v>
      </c>
      <c r="D14" s="142">
        <v>43909</v>
      </c>
      <c r="E14" s="201" t="s">
        <v>11</v>
      </c>
      <c r="F14" s="62">
        <v>119</v>
      </c>
      <c r="G14" s="61" t="s">
        <v>9</v>
      </c>
      <c r="H14" s="62">
        <v>27</v>
      </c>
      <c r="I14" s="62" t="s">
        <v>25</v>
      </c>
      <c r="J14" s="128"/>
      <c r="L14" s="100">
        <f t="shared" si="0"/>
        <v>1.19</v>
      </c>
      <c r="M14" s="45">
        <f t="shared" si="1"/>
        <v>19.100000000000001</v>
      </c>
    </row>
    <row r="15" spans="2:14" s="99" customFormat="1" ht="30" customHeight="1">
      <c r="B15" s="61">
        <v>10</v>
      </c>
      <c r="C15" s="128" t="s">
        <v>245</v>
      </c>
      <c r="D15" s="142">
        <v>43928</v>
      </c>
      <c r="E15" s="201" t="s">
        <v>11</v>
      </c>
      <c r="F15" s="62">
        <v>116</v>
      </c>
      <c r="G15" s="61" t="s">
        <v>9</v>
      </c>
      <c r="H15" s="62">
        <v>20</v>
      </c>
      <c r="I15" s="61" t="s">
        <v>9</v>
      </c>
      <c r="J15" s="128"/>
      <c r="L15" s="100">
        <f t="shared" si="0"/>
        <v>1.1599999999999999</v>
      </c>
      <c r="M15" s="45">
        <f t="shared" si="1"/>
        <v>14.9</v>
      </c>
      <c r="N15" s="81"/>
    </row>
    <row r="16" spans="2:14" s="99" customFormat="1" ht="30" customHeight="1">
      <c r="B16" s="61">
        <v>11</v>
      </c>
      <c r="C16" s="128" t="s">
        <v>244</v>
      </c>
      <c r="D16" s="142">
        <v>43932</v>
      </c>
      <c r="E16" s="201" t="s">
        <v>11</v>
      </c>
      <c r="F16" s="62">
        <v>100</v>
      </c>
      <c r="G16" s="61" t="s">
        <v>12</v>
      </c>
      <c r="H16" s="62">
        <v>13</v>
      </c>
      <c r="I16" s="61" t="s">
        <v>13</v>
      </c>
      <c r="J16" s="128"/>
      <c r="L16" s="100">
        <f t="shared" si="0"/>
        <v>1</v>
      </c>
      <c r="M16" s="45">
        <f t="shared" si="1"/>
        <v>13</v>
      </c>
    </row>
    <row r="17" spans="2:13" s="99" customFormat="1" ht="30" customHeight="1">
      <c r="B17" s="61">
        <v>12</v>
      </c>
      <c r="C17" s="128" t="s">
        <v>251</v>
      </c>
      <c r="D17" s="142">
        <v>43932</v>
      </c>
      <c r="E17" s="201" t="s">
        <v>8</v>
      </c>
      <c r="F17" s="62">
        <v>121</v>
      </c>
      <c r="G17" s="61" t="s">
        <v>9</v>
      </c>
      <c r="H17" s="62">
        <v>24</v>
      </c>
      <c r="I17" s="61" t="s">
        <v>9</v>
      </c>
      <c r="J17" s="128"/>
      <c r="L17" s="100">
        <f t="shared" si="0"/>
        <v>1.21</v>
      </c>
      <c r="M17" s="45">
        <f t="shared" si="1"/>
        <v>16.399999999999999</v>
      </c>
    </row>
    <row r="18" spans="2:13" s="99" customFormat="1" ht="30" customHeight="1">
      <c r="B18" s="61">
        <v>13</v>
      </c>
      <c r="C18" s="128" t="s">
        <v>249</v>
      </c>
      <c r="D18" s="142">
        <v>43956</v>
      </c>
      <c r="E18" s="201" t="s">
        <v>8</v>
      </c>
      <c r="F18" s="62">
        <v>119</v>
      </c>
      <c r="G18" s="61" t="s">
        <v>9</v>
      </c>
      <c r="H18" s="62">
        <v>22</v>
      </c>
      <c r="I18" s="61" t="s">
        <v>9</v>
      </c>
      <c r="J18" s="128"/>
      <c r="L18" s="100">
        <f t="shared" si="0"/>
        <v>1.19</v>
      </c>
      <c r="M18" s="45">
        <f t="shared" si="1"/>
        <v>15.5</v>
      </c>
    </row>
    <row r="19" spans="2:13" s="99" customFormat="1" ht="30" customHeight="1">
      <c r="B19" s="61">
        <v>14</v>
      </c>
      <c r="C19" s="128" t="s">
        <v>254</v>
      </c>
      <c r="D19" s="142">
        <v>43960</v>
      </c>
      <c r="E19" s="201" t="s">
        <v>11</v>
      </c>
      <c r="F19" s="62">
        <v>106</v>
      </c>
      <c r="G19" s="61" t="s">
        <v>9</v>
      </c>
      <c r="H19" s="62">
        <v>16</v>
      </c>
      <c r="I19" s="61" t="s">
        <v>9</v>
      </c>
      <c r="J19" s="128"/>
      <c r="L19" s="100">
        <f t="shared" si="0"/>
        <v>1.06</v>
      </c>
      <c r="M19" s="45">
        <f t="shared" si="1"/>
        <v>14.2</v>
      </c>
    </row>
    <row r="20" spans="2:13" s="99" customFormat="1" ht="30" customHeight="1">
      <c r="B20" s="61">
        <v>15</v>
      </c>
      <c r="C20" s="128" t="s">
        <v>265</v>
      </c>
      <c r="D20" s="142">
        <v>44029</v>
      </c>
      <c r="E20" s="201" t="s">
        <v>8</v>
      </c>
      <c r="F20" s="62">
        <v>121</v>
      </c>
      <c r="G20" s="61" t="s">
        <v>9</v>
      </c>
      <c r="H20" s="62">
        <v>33</v>
      </c>
      <c r="I20" s="61" t="s">
        <v>10</v>
      </c>
      <c r="J20" s="128"/>
      <c r="L20" s="100">
        <f t="shared" si="0"/>
        <v>1.21</v>
      </c>
      <c r="M20" s="45">
        <f t="shared" si="1"/>
        <v>22.5</v>
      </c>
    </row>
    <row r="21" spans="2:13" s="99" customFormat="1" ht="30" customHeight="1">
      <c r="B21" s="61">
        <v>16</v>
      </c>
      <c r="C21" s="128" t="s">
        <v>264</v>
      </c>
      <c r="D21" s="152">
        <v>44381</v>
      </c>
      <c r="E21" s="201" t="s">
        <v>8</v>
      </c>
      <c r="F21" s="62">
        <v>119</v>
      </c>
      <c r="G21" s="61" t="s">
        <v>9</v>
      </c>
      <c r="H21" s="62">
        <v>32</v>
      </c>
      <c r="I21" s="61" t="s">
        <v>10</v>
      </c>
      <c r="J21" s="128"/>
      <c r="L21" s="100">
        <f t="shared" si="0"/>
        <v>1.19</v>
      </c>
      <c r="M21" s="45">
        <f t="shared" si="1"/>
        <v>22.6</v>
      </c>
    </row>
    <row r="22" spans="2:13" s="99" customFormat="1" ht="30" customHeight="1">
      <c r="B22" s="61">
        <v>17</v>
      </c>
      <c r="C22" s="128" t="s">
        <v>259</v>
      </c>
      <c r="D22" s="142">
        <v>44061</v>
      </c>
      <c r="E22" s="201" t="s">
        <v>8</v>
      </c>
      <c r="F22" s="62">
        <v>115</v>
      </c>
      <c r="G22" s="61" t="s">
        <v>9</v>
      </c>
      <c r="H22" s="62">
        <v>18</v>
      </c>
      <c r="I22" s="61" t="s">
        <v>9</v>
      </c>
      <c r="J22" s="128"/>
      <c r="L22" s="100">
        <f t="shared" ref="L22:L34" si="2">CONVERT(F22,"cm","m")</f>
        <v>1.1499999999999999</v>
      </c>
      <c r="M22" s="45">
        <f t="shared" ref="M22:M34" si="3">ROUND(H22/(L22*L22),1)</f>
        <v>13.6</v>
      </c>
    </row>
    <row r="23" spans="2:13" s="99" customFormat="1" ht="30" customHeight="1">
      <c r="B23" s="61">
        <v>18</v>
      </c>
      <c r="C23" s="128" t="s">
        <v>253</v>
      </c>
      <c r="D23" s="142">
        <v>44065</v>
      </c>
      <c r="E23" s="201" t="s">
        <v>11</v>
      </c>
      <c r="F23" s="61">
        <v>116</v>
      </c>
      <c r="G23" s="61" t="s">
        <v>9</v>
      </c>
      <c r="H23" s="61">
        <v>24</v>
      </c>
      <c r="I23" s="62" t="s">
        <v>25</v>
      </c>
      <c r="J23" s="128"/>
      <c r="L23" s="100">
        <f t="shared" si="2"/>
        <v>1.1599999999999999</v>
      </c>
      <c r="M23" s="45">
        <f t="shared" si="3"/>
        <v>17.8</v>
      </c>
    </row>
    <row r="24" spans="2:13" s="99" customFormat="1" ht="30" customHeight="1">
      <c r="B24" s="61">
        <v>19</v>
      </c>
      <c r="C24" s="128" t="s">
        <v>252</v>
      </c>
      <c r="D24" s="142">
        <v>44067</v>
      </c>
      <c r="E24" s="201" t="s">
        <v>8</v>
      </c>
      <c r="F24" s="62">
        <v>110</v>
      </c>
      <c r="G24" s="61" t="s">
        <v>9</v>
      </c>
      <c r="H24" s="62">
        <v>15</v>
      </c>
      <c r="I24" s="61" t="s">
        <v>30</v>
      </c>
      <c r="J24" s="128"/>
      <c r="L24" s="100">
        <f t="shared" si="2"/>
        <v>1.1000000000000001</v>
      </c>
      <c r="M24" s="45">
        <f t="shared" si="3"/>
        <v>12.4</v>
      </c>
    </row>
    <row r="25" spans="2:13" s="99" customFormat="1" ht="30" customHeight="1">
      <c r="B25" s="61"/>
      <c r="C25" s="128" t="s">
        <v>282</v>
      </c>
      <c r="D25" s="152">
        <v>44410</v>
      </c>
      <c r="E25" s="201" t="s">
        <v>8</v>
      </c>
      <c r="F25" s="62">
        <v>107</v>
      </c>
      <c r="G25" s="61" t="s">
        <v>9</v>
      </c>
      <c r="H25" s="62">
        <v>20</v>
      </c>
      <c r="I25" s="62" t="s">
        <v>25</v>
      </c>
      <c r="J25" s="128"/>
      <c r="L25" s="100">
        <f t="shared" si="2"/>
        <v>1.07</v>
      </c>
      <c r="M25" s="45">
        <f t="shared" si="3"/>
        <v>17.5</v>
      </c>
    </row>
    <row r="26" spans="2:13" s="99" customFormat="1" ht="30" customHeight="1">
      <c r="B26" s="61">
        <v>20</v>
      </c>
      <c r="C26" s="128" t="s">
        <v>241</v>
      </c>
      <c r="D26" s="142">
        <v>44079</v>
      </c>
      <c r="E26" s="201" t="s">
        <v>11</v>
      </c>
      <c r="F26" s="62">
        <v>102</v>
      </c>
      <c r="G26" s="61" t="s">
        <v>9</v>
      </c>
      <c r="H26" s="62">
        <v>13</v>
      </c>
      <c r="I26" s="61" t="s">
        <v>13</v>
      </c>
      <c r="J26" s="128"/>
      <c r="L26" s="100">
        <f t="shared" si="2"/>
        <v>1.02</v>
      </c>
      <c r="M26" s="45">
        <f t="shared" si="3"/>
        <v>12.5</v>
      </c>
    </row>
    <row r="27" spans="2:13" s="99" customFormat="1" ht="30" customHeight="1">
      <c r="B27" s="61">
        <v>21</v>
      </c>
      <c r="C27" s="128" t="s">
        <v>258</v>
      </c>
      <c r="D27" s="142">
        <v>44091</v>
      </c>
      <c r="E27" s="201" t="s">
        <v>11</v>
      </c>
      <c r="F27" s="62">
        <v>110</v>
      </c>
      <c r="G27" s="61" t="s">
        <v>9</v>
      </c>
      <c r="H27" s="62">
        <v>16</v>
      </c>
      <c r="I27" s="61" t="s">
        <v>30</v>
      </c>
      <c r="J27" s="128"/>
      <c r="L27" s="100">
        <f t="shared" si="2"/>
        <v>1.1000000000000001</v>
      </c>
      <c r="M27" s="45">
        <f t="shared" si="3"/>
        <v>13.2</v>
      </c>
    </row>
    <row r="28" spans="2:13" s="99" customFormat="1" ht="30" customHeight="1">
      <c r="B28" s="61">
        <v>22</v>
      </c>
      <c r="C28" s="128" t="s">
        <v>238</v>
      </c>
      <c r="D28" s="142">
        <v>44105</v>
      </c>
      <c r="E28" s="201" t="s">
        <v>8</v>
      </c>
      <c r="F28" s="62">
        <v>111</v>
      </c>
      <c r="G28" s="61" t="s">
        <v>9</v>
      </c>
      <c r="H28" s="62">
        <v>19</v>
      </c>
      <c r="I28" s="61" t="s">
        <v>9</v>
      </c>
      <c r="J28" s="128"/>
      <c r="L28" s="100">
        <f t="shared" si="2"/>
        <v>1.1100000000000001</v>
      </c>
      <c r="M28" s="45">
        <f t="shared" si="3"/>
        <v>15.4</v>
      </c>
    </row>
    <row r="29" spans="2:13" s="99" customFormat="1" ht="30" customHeight="1">
      <c r="B29" s="61">
        <v>23</v>
      </c>
      <c r="C29" s="128" t="s">
        <v>256</v>
      </c>
      <c r="D29" s="142">
        <v>44107</v>
      </c>
      <c r="E29" s="201" t="s">
        <v>11</v>
      </c>
      <c r="F29" s="62">
        <v>114</v>
      </c>
      <c r="G29" s="61" t="s">
        <v>9</v>
      </c>
      <c r="H29" s="62">
        <v>22</v>
      </c>
      <c r="I29" s="61" t="s">
        <v>9</v>
      </c>
      <c r="J29" s="128"/>
      <c r="L29" s="100">
        <f t="shared" si="2"/>
        <v>1.1399999999999999</v>
      </c>
      <c r="M29" s="45">
        <f t="shared" si="3"/>
        <v>16.899999999999999</v>
      </c>
    </row>
    <row r="30" spans="2:13" s="99" customFormat="1" ht="30" customHeight="1">
      <c r="B30" s="61">
        <v>24</v>
      </c>
      <c r="C30" s="128" t="s">
        <v>250</v>
      </c>
      <c r="D30" s="142">
        <v>44109</v>
      </c>
      <c r="E30" s="207" t="s">
        <v>8</v>
      </c>
      <c r="F30" s="62">
        <v>108</v>
      </c>
      <c r="G30" s="61" t="s">
        <v>9</v>
      </c>
      <c r="H30" s="62">
        <v>15</v>
      </c>
      <c r="I30" s="61" t="s">
        <v>30</v>
      </c>
      <c r="J30" s="128"/>
      <c r="L30" s="100">
        <f t="shared" si="2"/>
        <v>1.08</v>
      </c>
      <c r="M30" s="45">
        <f t="shared" si="3"/>
        <v>12.9</v>
      </c>
    </row>
    <row r="31" spans="2:13" s="99" customFormat="1" ht="30" customHeight="1">
      <c r="B31" s="61">
        <v>25</v>
      </c>
      <c r="C31" s="128" t="s">
        <v>261</v>
      </c>
      <c r="D31" s="152">
        <v>44109</v>
      </c>
      <c r="E31" s="208" t="s">
        <v>11</v>
      </c>
      <c r="F31" s="62">
        <v>110</v>
      </c>
      <c r="G31" s="61" t="s">
        <v>9</v>
      </c>
      <c r="H31" s="62">
        <v>16</v>
      </c>
      <c r="I31" s="61" t="s">
        <v>30</v>
      </c>
      <c r="J31" s="128"/>
      <c r="L31" s="100">
        <f t="shared" si="2"/>
        <v>1.1000000000000001</v>
      </c>
      <c r="M31" s="45">
        <f t="shared" si="3"/>
        <v>13.2</v>
      </c>
    </row>
    <row r="32" spans="2:13" s="99" customFormat="1" ht="30" customHeight="1">
      <c r="B32" s="61">
        <v>26</v>
      </c>
      <c r="C32" s="139" t="s">
        <v>260</v>
      </c>
      <c r="D32" s="142">
        <v>44115</v>
      </c>
      <c r="E32" s="201" t="s">
        <v>11</v>
      </c>
      <c r="F32" s="62">
        <v>115</v>
      </c>
      <c r="G32" s="61" t="s">
        <v>9</v>
      </c>
      <c r="H32" s="62">
        <v>32</v>
      </c>
      <c r="I32" s="61" t="s">
        <v>10</v>
      </c>
      <c r="J32" s="128"/>
      <c r="L32" s="100">
        <f t="shared" si="2"/>
        <v>1.1499999999999999</v>
      </c>
      <c r="M32" s="45">
        <f t="shared" si="3"/>
        <v>24.2</v>
      </c>
    </row>
    <row r="33" spans="2:14" s="99" customFormat="1" ht="30" customHeight="1">
      <c r="B33" s="61">
        <v>27</v>
      </c>
      <c r="C33" s="130" t="s">
        <v>257</v>
      </c>
      <c r="D33" s="142">
        <v>44123</v>
      </c>
      <c r="E33" s="209" t="s">
        <v>11</v>
      </c>
      <c r="F33" s="62">
        <v>117</v>
      </c>
      <c r="G33" s="61" t="s">
        <v>9</v>
      </c>
      <c r="H33" s="62">
        <v>20</v>
      </c>
      <c r="I33" s="61" t="s">
        <v>9</v>
      </c>
      <c r="J33" s="128"/>
      <c r="L33" s="100">
        <f t="shared" si="2"/>
        <v>1.17</v>
      </c>
      <c r="M33" s="45">
        <f t="shared" si="3"/>
        <v>14.6</v>
      </c>
    </row>
    <row r="34" spans="2:14" s="101" customFormat="1" ht="30" customHeight="1">
      <c r="B34" s="61">
        <v>28</v>
      </c>
      <c r="C34" s="128" t="s">
        <v>262</v>
      </c>
      <c r="D34" s="152">
        <v>44137</v>
      </c>
      <c r="E34" s="201" t="s">
        <v>8</v>
      </c>
      <c r="F34" s="62">
        <v>107</v>
      </c>
      <c r="G34" s="61" t="s">
        <v>9</v>
      </c>
      <c r="H34" s="62">
        <v>16</v>
      </c>
      <c r="I34" s="61" t="s">
        <v>9</v>
      </c>
      <c r="J34" s="128"/>
      <c r="L34" s="102">
        <f t="shared" si="2"/>
        <v>1.07</v>
      </c>
      <c r="M34" s="45">
        <f t="shared" si="3"/>
        <v>14</v>
      </c>
    </row>
    <row r="35" spans="2:14" s="101" customFormat="1" ht="30" customHeight="1">
      <c r="B35" s="61">
        <v>30</v>
      </c>
      <c r="C35" s="128" t="s">
        <v>239</v>
      </c>
      <c r="D35" s="142">
        <v>44186</v>
      </c>
      <c r="E35" s="201" t="s">
        <v>8</v>
      </c>
      <c r="F35" s="62">
        <v>114</v>
      </c>
      <c r="G35" s="61" t="s">
        <v>9</v>
      </c>
      <c r="H35" s="62">
        <v>25</v>
      </c>
      <c r="I35" s="62" t="s">
        <v>25</v>
      </c>
      <c r="J35" s="128"/>
      <c r="K35" s="99"/>
      <c r="L35" s="100">
        <f>CONVERT(F35,"cm","m")</f>
        <v>1.1399999999999999</v>
      </c>
      <c r="M35" s="45">
        <f>ROUND(H35/(L35*L35),1)</f>
        <v>19.2</v>
      </c>
      <c r="N35" s="99"/>
    </row>
    <row r="36" spans="2:14" ht="18.75">
      <c r="B36" s="98" t="s">
        <v>293</v>
      </c>
      <c r="C36" s="88"/>
      <c r="D36" s="153"/>
      <c r="E36" s="89"/>
      <c r="F36" s="7"/>
      <c r="G36" s="84"/>
      <c r="H36" s="7"/>
      <c r="I36" s="6"/>
      <c r="J36" s="6"/>
      <c r="K36" s="4"/>
      <c r="L36" s="79"/>
    </row>
    <row r="37" spans="2:14" ht="18.75">
      <c r="B37" s="244" t="s">
        <v>14</v>
      </c>
      <c r="C37" s="244"/>
      <c r="D37" s="244"/>
      <c r="E37" s="244"/>
      <c r="F37" s="244"/>
      <c r="G37" s="244"/>
      <c r="H37" s="244"/>
      <c r="I37" s="7"/>
      <c r="J37" s="7"/>
      <c r="K37" s="8"/>
    </row>
    <row r="38" spans="2:14" ht="18.75">
      <c r="B38" s="74"/>
      <c r="C38" s="245" t="s">
        <v>15</v>
      </c>
      <c r="D38" s="10"/>
      <c r="E38" s="210" t="s">
        <v>8</v>
      </c>
      <c r="F38" s="11" t="s">
        <v>11</v>
      </c>
      <c r="G38" s="11" t="s">
        <v>16</v>
      </c>
      <c r="H38" s="11" t="s">
        <v>17</v>
      </c>
      <c r="I38" s="68"/>
      <c r="J38" s="68" t="s">
        <v>18</v>
      </c>
      <c r="K38" s="8"/>
    </row>
    <row r="39" spans="2:14" ht="31.5">
      <c r="B39" s="13"/>
      <c r="C39" s="246"/>
      <c r="D39" s="10" t="s">
        <v>9</v>
      </c>
      <c r="E39" s="109">
        <f>COUNTIFS($G$6:$G$35,"BT",$E$6:$E$35,"Nam")</f>
        <v>15</v>
      </c>
      <c r="F39" s="10">
        <f>COUNTIFS($G$6:$G$35,"BT",$E$6:$E$35,"Nữ")</f>
        <v>14</v>
      </c>
      <c r="G39" s="10">
        <f>SUM(E39:F39)</f>
        <v>29</v>
      </c>
      <c r="H39" s="10">
        <f>ROUND((G39/30*100),1)</f>
        <v>96.7</v>
      </c>
      <c r="I39" s="14"/>
      <c r="J39" s="15" t="s">
        <v>9</v>
      </c>
      <c r="K39" s="16" t="s">
        <v>19</v>
      </c>
    </row>
    <row r="40" spans="2:14" ht="47.25">
      <c r="B40" s="13"/>
      <c r="C40" s="246"/>
      <c r="D40" s="10" t="s">
        <v>20</v>
      </c>
      <c r="E40" s="109">
        <f>COUNTIFS($G$6:$G$35,"TC.N",$E$6:$E$35,"Nam")</f>
        <v>0</v>
      </c>
      <c r="F40" s="10">
        <f>COUNTIFS($G$6:$G$35,"TC.N",$E$6:$E$35,"Nữ")</f>
        <v>0</v>
      </c>
      <c r="G40" s="10">
        <f>SUM(E40:F40)</f>
        <v>0</v>
      </c>
      <c r="H40" s="10">
        <f>ROUND((G40/34*100),1)</f>
        <v>0</v>
      </c>
      <c r="I40" s="14"/>
      <c r="J40" s="15" t="s">
        <v>20</v>
      </c>
      <c r="K40" s="16" t="s">
        <v>21</v>
      </c>
    </row>
    <row r="41" spans="2:14" ht="18.75">
      <c r="B41" s="13"/>
      <c r="C41" s="247"/>
      <c r="D41" s="10" t="s">
        <v>12</v>
      </c>
      <c r="E41" s="109">
        <f>COUNTIFS($G$6:$G$35,"TC",$E$6:$E$35,"Nam")</f>
        <v>0</v>
      </c>
      <c r="F41" s="10">
        <f>COUNTIFS($G$6:$G$35,"TC",$E$6:$E$35,"Nữ")</f>
        <v>1</v>
      </c>
      <c r="G41" s="10">
        <f>SUM(E41:F41)</f>
        <v>1</v>
      </c>
      <c r="H41" s="10">
        <f>ROUND((G41/30*100),1)</f>
        <v>3.3</v>
      </c>
      <c r="I41" s="14"/>
      <c r="J41" s="15" t="s">
        <v>12</v>
      </c>
      <c r="K41" s="16" t="s">
        <v>22</v>
      </c>
    </row>
    <row r="42" spans="2:14" ht="18.75">
      <c r="B42" s="13"/>
      <c r="C42" s="17" t="s">
        <v>16</v>
      </c>
      <c r="D42" s="10"/>
      <c r="E42" s="202">
        <f>SUM(E39:E41)</f>
        <v>15</v>
      </c>
      <c r="F42" s="18">
        <f>SUM(F39:F41)</f>
        <v>15</v>
      </c>
      <c r="G42" s="18">
        <f>SUM(G39:G41)</f>
        <v>30</v>
      </c>
      <c r="H42" s="10">
        <f>SUM(H39:H41)</f>
        <v>100</v>
      </c>
      <c r="I42" s="19"/>
      <c r="J42" s="20" t="s">
        <v>10</v>
      </c>
      <c r="K42" s="16" t="s">
        <v>23</v>
      </c>
    </row>
    <row r="43" spans="2:14" ht="18.75">
      <c r="B43" s="13"/>
      <c r="C43" s="248" t="s">
        <v>24</v>
      </c>
      <c r="D43" s="10" t="s">
        <v>9</v>
      </c>
      <c r="E43" s="202">
        <f>COUNTIFS($I$6:$I$35,"BT",$E$6:$E$35,"Nam")</f>
        <v>7</v>
      </c>
      <c r="F43" s="18">
        <f>COUNTIFS($I$6:$I$35,"BT",$E$6:$E$35,"Nữ")</f>
        <v>8</v>
      </c>
      <c r="G43" s="18">
        <f t="shared" ref="G43:G49" si="4">SUM(E43:F43)</f>
        <v>15</v>
      </c>
      <c r="H43" s="18">
        <f>ROUND((G43/30*100),1)</f>
        <v>50</v>
      </c>
      <c r="I43" s="19"/>
      <c r="J43" s="20" t="s">
        <v>25</v>
      </c>
      <c r="K43" s="16" t="s">
        <v>26</v>
      </c>
    </row>
    <row r="44" spans="2:14" ht="47.25">
      <c r="B44" s="13"/>
      <c r="C44" s="249"/>
      <c r="D44" s="10" t="s">
        <v>10</v>
      </c>
      <c r="E44" s="202">
        <f>COUNTIFS($I$6:$I$35,"BP",$E$6:$E$35,"Nam")</f>
        <v>4</v>
      </c>
      <c r="F44" s="18">
        <f>COUNTIFS($I$6:$I$35,"BP",$E$6:$E$35,"Nữ")</f>
        <v>1</v>
      </c>
      <c r="G44" s="18">
        <f t="shared" si="4"/>
        <v>5</v>
      </c>
      <c r="H44" s="18">
        <f>ROUND((G44/30*100),1)</f>
        <v>16.7</v>
      </c>
      <c r="I44" s="19"/>
      <c r="J44" s="21" t="s">
        <v>27</v>
      </c>
      <c r="K44" s="16" t="s">
        <v>28</v>
      </c>
    </row>
    <row r="45" spans="2:14" ht="18.75">
      <c r="B45" s="13"/>
      <c r="C45" s="249"/>
      <c r="D45" s="10" t="s">
        <v>25</v>
      </c>
      <c r="E45" s="202">
        <f>COUNTIFS($I$6:$I$35,"Th.C",$E$6:$E$35,"Nam")</f>
        <v>2</v>
      </c>
      <c r="F45" s="18">
        <f>COUNTIFS($I$6:$I$35,"Th.C",$E$6:$E$35,"Nữ")</f>
        <v>2</v>
      </c>
      <c r="G45" s="18">
        <f t="shared" si="4"/>
        <v>4</v>
      </c>
      <c r="H45" s="18">
        <f>ROUND((G45/30*100),1)</f>
        <v>13.3</v>
      </c>
      <c r="I45" s="19"/>
      <c r="J45" s="22" t="s">
        <v>13</v>
      </c>
      <c r="K45" s="15" t="s">
        <v>29</v>
      </c>
    </row>
    <row r="46" spans="2:14" ht="18.75">
      <c r="B46" s="13"/>
      <c r="C46" s="249"/>
      <c r="D46" s="10" t="s">
        <v>27</v>
      </c>
      <c r="E46" s="202">
        <f>COUNTIFS($I$6:$I$35,"NC.N",$E$6:$E$35,"Nam")</f>
        <v>0</v>
      </c>
      <c r="F46" s="18">
        <f>COUNTIFS($I$6:$I$35,"NC.N",$E$6:$E$35,"Nữ")</f>
        <v>0</v>
      </c>
      <c r="G46" s="18">
        <f t="shared" si="4"/>
        <v>0</v>
      </c>
      <c r="H46" s="18">
        <f>ROUND((G46/34*100),1)</f>
        <v>0</v>
      </c>
      <c r="I46" s="19"/>
      <c r="J46" s="22" t="s">
        <v>30</v>
      </c>
      <c r="K46" s="23" t="s">
        <v>31</v>
      </c>
    </row>
    <row r="47" spans="2:14" ht="47.25">
      <c r="B47" s="13"/>
      <c r="C47" s="249"/>
      <c r="D47" s="10" t="s">
        <v>13</v>
      </c>
      <c r="E47" s="202">
        <f>COUNTIFS($I$6:$I$35,"NC",$E$6:$E$35,"Nam")</f>
        <v>0</v>
      </c>
      <c r="F47" s="18">
        <f>COUNTIFS($I$6:$I$35,"NC",$E$6:$E$35,"Nữ")</f>
        <v>2</v>
      </c>
      <c r="G47" s="18">
        <f t="shared" si="4"/>
        <v>2</v>
      </c>
      <c r="H47" s="18">
        <f>ROUND((G47/30*100),1)</f>
        <v>6.7</v>
      </c>
      <c r="I47" s="19"/>
      <c r="J47" s="24" t="s">
        <v>32</v>
      </c>
      <c r="K47" s="16" t="s">
        <v>33</v>
      </c>
    </row>
    <row r="48" spans="2:14" ht="18.75">
      <c r="B48" s="13"/>
      <c r="C48" s="249"/>
      <c r="D48" s="10" t="s">
        <v>30</v>
      </c>
      <c r="E48" s="202">
        <f>COUNTIFS($I$6:$I$35,"GC",$E$6:$E$35,"Nam")</f>
        <v>2</v>
      </c>
      <c r="F48" s="18">
        <f>COUNTIFS($I$6:$I$35,"GC",$E$6:$E$35,"Nữ")</f>
        <v>2</v>
      </c>
      <c r="G48" s="18">
        <f t="shared" si="4"/>
        <v>4</v>
      </c>
      <c r="H48" s="18">
        <f>ROUND((G48/30*100),1)</f>
        <v>13.3</v>
      </c>
      <c r="I48" s="19"/>
      <c r="J48" s="25"/>
    </row>
    <row r="49" spans="2:11" ht="18.75">
      <c r="B49" s="26"/>
      <c r="C49" s="250"/>
      <c r="D49" s="27" t="s">
        <v>32</v>
      </c>
      <c r="E49" s="202">
        <f>COUNTIFS($I$6:$I$35,"GC.N",$E$6:$E$35,"Nam")</f>
        <v>0</v>
      </c>
      <c r="F49" s="18">
        <f>COUNTIFS($I$6:$I$35,"GC.N",$E$6:$E$35,"Nữ")</f>
        <v>0</v>
      </c>
      <c r="G49" s="18">
        <f t="shared" si="4"/>
        <v>0</v>
      </c>
      <c r="H49" s="18">
        <f>ROUND((G49/32*100),1)</f>
        <v>0</v>
      </c>
      <c r="I49" s="19"/>
      <c r="J49" s="25"/>
    </row>
    <row r="50" spans="2:11" ht="18.75">
      <c r="B50" s="26"/>
      <c r="C50" s="17" t="s">
        <v>16</v>
      </c>
      <c r="D50" s="27"/>
      <c r="E50" s="211">
        <f>SUM(E43:E49)</f>
        <v>15</v>
      </c>
      <c r="F50" s="28">
        <f>SUM(F43:F49)</f>
        <v>15</v>
      </c>
      <c r="G50" s="28">
        <f>SUM(G43:G49)</f>
        <v>30</v>
      </c>
      <c r="H50" s="28">
        <f>SUM(H43:H49)</f>
        <v>100</v>
      </c>
      <c r="I50" s="29"/>
      <c r="J50" s="73"/>
      <c r="K50" s="26"/>
    </row>
    <row r="51" spans="2:11" ht="18.75">
      <c r="B51" s="26"/>
      <c r="C51" s="26"/>
      <c r="G51" s="57"/>
      <c r="H51" s="58"/>
      <c r="I51" s="72" t="s">
        <v>292</v>
      </c>
      <c r="J51" s="72"/>
      <c r="K51" s="72"/>
    </row>
    <row r="52" spans="2:11" ht="15.75">
      <c r="B52" s="32"/>
      <c r="C52" s="32"/>
      <c r="G52" s="31"/>
      <c r="H52" s="33"/>
      <c r="I52" s="75" t="s">
        <v>34</v>
      </c>
      <c r="J52" s="75"/>
      <c r="K52" s="75"/>
    </row>
    <row r="53" spans="2:11" ht="15.75">
      <c r="B53" s="32"/>
      <c r="C53" s="32"/>
      <c r="D53" s="31"/>
      <c r="E53" s="212"/>
      <c r="F53" s="32"/>
      <c r="G53" s="33"/>
      <c r="H53" s="32" t="s">
        <v>48</v>
      </c>
      <c r="I53" s="32"/>
      <c r="J53" s="32"/>
      <c r="K53" s="5"/>
    </row>
    <row r="54" spans="2:11" ht="15.75">
      <c r="B54" s="32"/>
      <c r="C54" s="32"/>
      <c r="D54" s="31"/>
      <c r="E54" s="212"/>
      <c r="F54" s="32"/>
      <c r="G54" s="33"/>
      <c r="H54" s="32" t="s">
        <v>41</v>
      </c>
      <c r="I54" s="32"/>
      <c r="J54" s="32"/>
      <c r="K54" s="75"/>
    </row>
  </sheetData>
  <sortState ref="B6:N35">
    <sortCondition ref="D6:D35"/>
  </sortState>
  <mergeCells count="14">
    <mergeCell ref="J3:J5"/>
    <mergeCell ref="B37:H37"/>
    <mergeCell ref="C38:C41"/>
    <mergeCell ref="C43:C49"/>
    <mergeCell ref="B1:K1"/>
    <mergeCell ref="B2:K2"/>
    <mergeCell ref="B3:B5"/>
    <mergeCell ref="C3:C5"/>
    <mergeCell ref="D3:D5"/>
    <mergeCell ref="E3:E5"/>
    <mergeCell ref="F3:F5"/>
    <mergeCell ref="G3:G5"/>
    <mergeCell ref="H3:H5"/>
    <mergeCell ref="I3:I5"/>
  </mergeCells>
  <dataValidations count="1">
    <dataValidation allowBlank="1" showInputMessage="1" showErrorMessage="1" promptTitle="Năm sinh - Cột bắt buộc nhập" prompt="* Có 3 cách nhập cho cột này:&#10;- Chỉ nhập năm học: 2010 hoặc&#10;- Nhập tháng, năm: 4.1998 hoặc&#10;- Nhập đầy đủ: 04.10.2010&#10;* Nếu ngày hoặc tháng để trống thì chương trình sẽ hiểu là ngày 01, hoặc tháng 01" sqref="D32:D33"/>
  </dataValidations>
  <pageMargins left="0.39370078740157483" right="0.23622047244094491" top="0.55118110236220474" bottom="0.55118110236220474" header="0.27559055118110237" footer="0.2755905511811023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chồi 1</vt:lpstr>
      <vt:lpstr>chồi 2</vt:lpstr>
      <vt:lpstr>lá 1</vt:lpstr>
      <vt:lpstr>lá 2</vt:lpstr>
      <vt:lpstr>lá 3</vt:lpstr>
      <vt:lpstr>lá 4</vt:lpstr>
      <vt:lpstr>lá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2025-09-19T03:30:50Z</dcterms:modified>
</cp:coreProperties>
</file>